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85" yWindow="65311" windowWidth="15615" windowHeight="13050" tabRatio="601" activeTab="0"/>
  </bookViews>
  <sheets>
    <sheet name="I полугодие 2018 года" sheetId="1" r:id="rId1"/>
    <sheet name="Лист1" sheetId="2" r:id="rId2"/>
  </sheets>
  <definedNames>
    <definedName name="_xlnm._FilterDatabase" localSheetId="0" hidden="1">'I полугодие 2018 года'!$A$3:$BK$9</definedName>
    <definedName name="Z_027ED452_6E36_405C_A380_C4AAA8274A51_.wvu.FilterData" localSheetId="0" hidden="1">'I полугодие 2018 года'!$A$3:$AR$9</definedName>
    <definedName name="Z_06F3E528_7FD7_45EA_9733_70696AB6E064_.wvu.FilterData" localSheetId="0" hidden="1">'I полугодие 2018 года'!$A$3:$BK$10</definedName>
    <definedName name="Z_06F3E528_7FD7_45EA_9733_70696AB6E064_.wvu.PrintTitles" localSheetId="0" hidden="1">'I полугодие 2018 года'!$A:$A</definedName>
    <definedName name="Z_1E58ABDF_F5FA_4F2B_9F79_57A1C9A64C57_.wvu.FilterData" localSheetId="0" hidden="1">'I полугодие 2018 года'!$A$3:$BK$10</definedName>
    <definedName name="Z_2FCE8099_1417_485A_8511_EE723EEA4481_.wvu.FilterData" localSheetId="0" hidden="1">'I полугодие 2018 года'!$A$3:$AR$9</definedName>
    <definedName name="Z_3EA3AE44_20E6_4193_A2F8_53C22C0865C0_.wvu.FilterData" localSheetId="0" hidden="1">'I полугодие 2018 года'!$A$3:$BK$10</definedName>
    <definedName name="Z_47618C2E_2D42_45CA_BC54_3925FFBF6CE6_.wvu.FilterData" localSheetId="0" hidden="1">'I полугодие 2018 года'!$A$3:$AR$9</definedName>
    <definedName name="Z_5623871A_FE63_4492_ACCA_57FBC37D74A2_.wvu.FilterData" localSheetId="0" hidden="1">'I полугодие 2018 года'!$A$3:$AR$9</definedName>
    <definedName name="Z_67FD0576_AFA8_4CFA_A2B0_67851B563777_.wvu.FilterData" localSheetId="0" hidden="1">'I полугодие 2018 года'!$A$3:$BK$10</definedName>
    <definedName name="Z_7DFBAF4F_EE4F_4154_8998_FD24AFC87B75_.wvu.FilterData" localSheetId="0" hidden="1">'I полугодие 2018 года'!$A$3:$AR$9</definedName>
    <definedName name="Z_83B01B27_C2A7_4B20_A590_F8781D350302_.wvu.FilterData" localSheetId="0" hidden="1">'I полугодие 2018 года'!$A$3:$AR$9</definedName>
    <definedName name="Z_8479B930_2ECF_4EA0_A962_FA0F8FFA65E9_.wvu.Cols" localSheetId="0" hidden="1">'I полугодие 2018 года'!$M:$P</definedName>
    <definedName name="Z_8479B930_2ECF_4EA0_A962_FA0F8FFA65E9_.wvu.FilterData" localSheetId="0" hidden="1">'I полугодие 2018 года'!$A$3:$AR$9</definedName>
    <definedName name="Z_8479B930_2ECF_4EA0_A962_FA0F8FFA65E9_.wvu.PrintTitles" localSheetId="0" hidden="1">'I полугодие 2018 года'!$A:$A</definedName>
    <definedName name="Z_86509CF0_1693_4145_BD67_1D5B5BC26910_.wvu.Cols" localSheetId="0" hidden="1">'I полугодие 2018 года'!$M:$AD,'I полугодие 2018 года'!$AI:$AL</definedName>
    <definedName name="Z_86509CF0_1693_4145_BD67_1D5B5BC26910_.wvu.FilterData" localSheetId="0" hidden="1">'I полугодие 2018 года'!$A$3:$AR$9</definedName>
    <definedName name="Z_87FAD824_FED7_4F1B_9277_9B725CB39092_.wvu.FilterData" localSheetId="0" hidden="1">'I полугодие 2018 года'!$A$3:$BK$10</definedName>
    <definedName name="Z_9625BFD3_6AEA_44D4_8F34_A9CE23E02485_.wvu.FilterData" localSheetId="0" hidden="1">'I полугодие 2018 года'!$A$3:$BK$10</definedName>
    <definedName name="Z_96F19E6A_E9EC_4613_AA7E_553FFAF2726F_.wvu.FilterData" localSheetId="0" hidden="1">'I полугодие 2018 года'!$A$3:$AR$9</definedName>
    <definedName name="Z_A073C89F_C785_4083_91CF_BBD92C69538C_.wvu.FilterData" localSheetId="0" hidden="1">'I полугодие 2018 года'!$A$3:$AR$9</definedName>
    <definedName name="Z_A0CB5671_798E_47D4_8F2F_926DE6C0913F_.wvu.FilterData" localSheetId="0" hidden="1">'I полугодие 2018 года'!$A$3:$AR$9</definedName>
    <definedName name="Z_CC3239AA_6ABC_4AD9_82FB_E11EF96A938B_.wvu.FilterData" localSheetId="0" hidden="1">'I полугодие 2018 года'!$A$3:$BK$10</definedName>
    <definedName name="Z_CCE22413_FD19_4F63_B002_75D8202D430D_.wvu.FilterData" localSheetId="0" hidden="1">'I полугодие 2018 года'!$A$3:$BK$10</definedName>
    <definedName name="Z_E3C09BFA_8B90_4516_B4A1_C40194786251_.wvu.FilterData" localSheetId="0" hidden="1">'I полугодие 2018 года'!$A$3:$BK$10</definedName>
    <definedName name="Z_E6E35B51_2B6C_4505_80DA_44E3E0129050_.wvu.FilterData" localSheetId="0" hidden="1">'I полугодие 2018 года'!$A$3:$BK$9</definedName>
    <definedName name="_xlnm.Print_Titles" localSheetId="0">'I полугодие 2018 года'!$A:$A</definedName>
  </definedNames>
  <calcPr fullCalcOnLoad="1"/>
</workbook>
</file>

<file path=xl/sharedStrings.xml><?xml version="1.0" encoding="utf-8"?>
<sst xmlns="http://schemas.openxmlformats.org/spreadsheetml/2006/main" count="99" uniqueCount="79">
  <si>
    <t>Муниципальное образование</t>
  </si>
  <si>
    <t>Расчет целевого значения индикатора</t>
  </si>
  <si>
    <t>Бальная оценка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</si>
  <si>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</si>
  <si>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</si>
  <si>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</si>
  <si>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</si>
  <si>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</si>
  <si>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</si>
  <si>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</si>
  <si>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</si>
  <si>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</si>
  <si>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</si>
  <si>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</si>
  <si>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</si>
  <si>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</si>
  <si>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Предельное значение индикатора</t>
  </si>
  <si>
    <t>≤1,00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</si>
  <si>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</si>
  <si>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</si>
  <si>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</si>
  <si>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</rPr>
      <t>за отчетный год</t>
    </r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</si>
  <si>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</si>
  <si>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</si>
  <si>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Аi – наличие фактов использования средств не по целевому назначению Количество)</t>
  </si>
  <si>
    <t>Бальная оценка          (0;-1)</t>
  </si>
  <si>
    <t>Бальная оценка (0;1)</t>
  </si>
  <si>
    <r>
      <t xml:space="preserve"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</rPr>
      <t>з</t>
    </r>
    <r>
      <rPr>
        <b/>
        <sz val="8"/>
        <color indexed="10"/>
        <rFont val="Times New Roman"/>
        <family val="1"/>
      </rPr>
      <t>а отчетный год</t>
    </r>
    <r>
      <rPr>
        <sz val="8"/>
        <rFont val="Times New Roman"/>
        <family val="1"/>
      </rPr>
      <t xml:space="preserve">
</t>
    </r>
  </si>
  <si>
    <t>Подосиновское гор.поселение</t>
  </si>
  <si>
    <t>Пинюгское гор.поселение</t>
  </si>
  <si>
    <t>Демьяновское гор. поселение</t>
  </si>
  <si>
    <t>Пушемское сел.поселение</t>
  </si>
  <si>
    <t>Утмановское сел.поселение</t>
  </si>
  <si>
    <t>Яхреньгское сел.поселение</t>
  </si>
  <si>
    <t>Аi – объем просроченной кредиторской задолженности в i-м поселении на конец отчетного периода</t>
  </si>
  <si>
    <t>ИТОГО</t>
  </si>
  <si>
    <t xml:space="preserve">Аi – исполнение бюджета поселения за отчетный финансовый год по налоговым и неналоговым доходам </t>
  </si>
  <si>
    <t>Бi – первоначальный план в соответствии с решением о бюджете на отчетный финансовый год по налоговым и неналоговым доходам поселения</t>
  </si>
  <si>
    <t>А4i- исполнение по расходам в  IV квартале текущего фиансового года без учета расходов, произведенных за счет целевых средств, поступивших из областного бюджета.</t>
  </si>
  <si>
    <t>А1i- исполнение по расходам в  I квартале текущего фиансового года без учета расходов, произведенных за счет целевых средств, поступивших из областного бюджета.</t>
  </si>
  <si>
    <t>А2i- исполнение по расходам в  II квартале текущего фиансового года без учета расходов, произведенных за счет целевых средств, поступивших из областного бюджета.</t>
  </si>
  <si>
    <t>А3i- исполнение по расходам в  III квартале текущего фиансового года без учета расходов, произведенных за счет целевых средств, поступивших из областного бюджета.</t>
  </si>
  <si>
    <t>Аi – сумма задолженности по налоговым и неналоговым платежам (без учета пеней и штрафных санкций) в бюджет поселения на конец отчетного периода</t>
  </si>
  <si>
    <t>Бi – сумма задолженности по налоговым и неналоговым  платежам (без учета пеней и штрафных санкций) в бюджет поселения  на начало отчетного года</t>
  </si>
  <si>
    <t>Аi – наличие фактов нарушения сроков проведения мероприятий,организации бюджетного процесса,   установленных в ходе контрольных мероприятий федеральных контрольных  и финансовых органов, соответствующих органов государственного финансового контроля Кировской области, контрольными органами Подосиновского района</t>
  </si>
  <si>
    <t>Аi – размещение в официальных средствах массовой информации и (или) обнародования результатов оценки эффективности реализации долгосрочных целевых программ за отчетный год</t>
  </si>
  <si>
    <t>Аi – размещение в официальных средствах массовой информации и (или) обнародование информации о выполнении муниципальных заданий по предоставлению муниципальных услуг за отчетный год</t>
  </si>
  <si>
    <t>Аi – наличие фактов нарушения сроков представления бюджетной отчетности</t>
  </si>
  <si>
    <t>Аi – наличие МПА, утверждающего Программу эффективности бюджетных расходов поселения</t>
  </si>
  <si>
    <t>Аi- фактический размер  дефицита бюджета на конец отчетного  периода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</si>
  <si>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</si>
  <si>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</si>
  <si>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>Р5 Отклонение расходов бюджета в IV квартале от среднего объема расходов за I- III кварталы без учета расходов, произведенных за счет целевых средств, поступивших из областного бюджета.</t>
  </si>
  <si>
    <r>
      <t xml:space="preserve">Р7 Наличие фактов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 контроля Кировской области, контрольными органами Подосиновского района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</si>
  <si>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>Р8 Размещение в официальных средствах массовой информации и (или) обнародование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</si>
  <si>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Р 9 Наличие фактов нарушения сроков проведения мероприятий,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государственного финансового контроля Кировской области, контрольными органами Подосиновского района</t>
  </si>
  <si>
    <t>Р10 Динамика  задолженности  по  налоговым и неналоговым платежам (без учета пеней и штрафных санкций) в бюджет поселения</t>
  </si>
  <si>
    <t>Р11 Проведение оценки эффективности реализации долгосрочных целевых программ за отчетный год и размещение ее результатов в официальных  средствах массовой информации и (или) обнародование</t>
  </si>
  <si>
    <t>Р12 Размещение в официальных средствах массовой информации и (или) обнародование информации о выполнении заданий по предоставлению муниципальных услуг за отчетный год</t>
  </si>
  <si>
    <t xml:space="preserve">Р13 Своевременность представления бюджетной отчетности по перечню форм, входящих в состав месячной, квартальной и годовой отчетности </t>
  </si>
  <si>
    <t>Р14 МПА, утверждающий Программу эффективности бюджетных расходов поселения</t>
  </si>
  <si>
    <t>Бальная оценка (1 или 0)</t>
  </si>
  <si>
    <t>≤0,10</t>
  </si>
  <si>
    <t>Бальная оценка                   (3; 2; 0; -1)</t>
  </si>
  <si>
    <t>Бальная оценка            (0; -1)</t>
  </si>
  <si>
    <t>Бальная оценка     (1; 0,5; 0)</t>
  </si>
  <si>
    <t>Бальная оценка (0; -1)</t>
  </si>
  <si>
    <t>Бальная оценка        (0;-1)</t>
  </si>
  <si>
    <t>Бальная оценка       (1; 0;-1;-2)</t>
  </si>
  <si>
    <t>Бальная оценка (0; 1)</t>
  </si>
  <si>
    <t>Бальная оценка      (0; 1)</t>
  </si>
  <si>
    <t>Бальная оценка              ( 0;-1)</t>
  </si>
  <si>
    <t>Бальная оценка           ( 0; 0,5)</t>
  </si>
  <si>
    <r>
      <t xml:space="preserve">Р1 Соблюдение требований статьи 92.1 Бюджетного кодекса Российской Федерации по предельному объему дефицита бюджета поселения </t>
    </r>
    <r>
      <rPr>
        <b/>
        <sz val="12"/>
        <color indexed="10"/>
        <rFont val="Times New Roman"/>
        <family val="1"/>
      </rPr>
      <t xml:space="preserve"> за отчетный период</t>
    </r>
  </si>
  <si>
    <r>
      <t xml:space="preserve">Р2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12"/>
        <color indexed="10"/>
        <rFont val="Times New Roman"/>
        <family val="1"/>
      </rPr>
      <t xml:space="preserve">  за отчетный период</t>
    </r>
  </si>
  <si>
    <r>
      <t xml:space="preserve">Р3 Удельный вес расходов бюджета, формируемых в рамках программ, в общем объеме расходов бюджета поселения                               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</si>
  <si>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Р4 Исполнение бюджета поселения по налоговым и неналоговым доходам к первоначально утвержденному объему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</si>
  <si>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Р6 Наличие просроченной кредиторской задолженности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</si>
  <si>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t>Мониторинг оценки  качества организации и осуществления бюджетного процесса по итогам исполнения местных бюджетов поселений Подосиновского района за I полугодие 2018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</si>
</sst>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#,##0_ ;\-#,##0\ "/>
    <numFmt numFmtId="183" formatCode="[$-FC19]d\ mmmm\ yyyy\ &quot;г.&quot;"/>
    <numFmt numFmtId="184" formatCode="0.00000000"/>
    <numFmt numFmtId="185" formatCode="0.0000000"/>
    <numFmt numFmtId="186" formatCode="0.000000"/>
  </numFmts>
  <fonts count="57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Arial Cyr"/>
      <family val="0"/>
    </font>
    <font>
      <b/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1"/>
      <color indexed="12"/>
      <name val="Arial Cyr"/>
      <family val="0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" fontId="40" fillId="20" borderId="1">
      <alignment horizontal="right" vertical="top" shrinkToFit="1"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8" borderId="3" applyNumberFormat="0" applyAlignment="0" applyProtection="0"/>
    <xf numFmtId="0" fontId="43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9" fontId="2" fillId="0" borderId="0" xfId="0" applyNumberFormat="1" applyFont="1" applyFill="1" applyAlignment="1">
      <alignment/>
    </xf>
    <xf numFmtId="179" fontId="3" fillId="0" borderId="11" xfId="0" applyNumberFormat="1" applyFont="1" applyFill="1" applyBorder="1" applyAlignment="1">
      <alignment horizontal="center" vertical="top" wrapText="1"/>
    </xf>
    <xf numFmtId="179" fontId="3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13" xfId="0" applyFont="1" applyFill="1" applyBorder="1" applyAlignment="1">
      <alignment horizontal="center"/>
    </xf>
    <xf numFmtId="179" fontId="0" fillId="0" borderId="13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 wrapText="1"/>
    </xf>
    <xf numFmtId="0" fontId="3" fillId="0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3" fillId="0" borderId="12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Alignment="1">
      <alignment/>
    </xf>
    <xf numFmtId="0" fontId="2" fillId="35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9" fontId="0" fillId="34" borderId="13" xfId="0" applyNumberFormat="1" applyFill="1" applyBorder="1" applyAlignment="1">
      <alignment horizontal="center"/>
    </xf>
    <xf numFmtId="179" fontId="0" fillId="34" borderId="13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34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12" fillId="34" borderId="13" xfId="0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/>
    </xf>
    <xf numFmtId="179" fontId="6" fillId="0" borderId="12" xfId="0" applyNumberFormat="1" applyFont="1" applyFill="1" applyBorder="1" applyAlignment="1">
      <alignment horizontal="center" vertical="top" wrapText="1"/>
    </xf>
    <xf numFmtId="177" fontId="0" fillId="34" borderId="13" xfId="0" applyNumberFormat="1" applyFill="1" applyBorder="1" applyAlignment="1">
      <alignment horizontal="center"/>
    </xf>
    <xf numFmtId="177" fontId="8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2" fillId="36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 vertical="top" shrinkToFit="1"/>
    </xf>
    <xf numFmtId="2" fontId="0" fillId="34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7" fillId="37" borderId="13" xfId="61" applyFont="1" applyFill="1" applyBorder="1" applyAlignment="1" applyProtection="1">
      <alignment horizontal="center"/>
      <protection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/>
    </xf>
    <xf numFmtId="0" fontId="0" fillId="38" borderId="13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77" fontId="0" fillId="38" borderId="13" xfId="0" applyNumberFormat="1" applyFont="1" applyFill="1" applyBorder="1" applyAlignment="1">
      <alignment horizontal="center"/>
    </xf>
    <xf numFmtId="176" fontId="56" fillId="38" borderId="1" xfId="33" applyNumberFormat="1" applyFont="1" applyFill="1" applyAlignment="1" applyProtection="1">
      <alignment horizontal="center" vertical="center" shrinkToFit="1"/>
      <protection/>
    </xf>
    <xf numFmtId="0" fontId="2" fillId="39" borderId="13" xfId="0" applyFont="1" applyFill="1" applyBorder="1" applyAlignment="1">
      <alignment horizontal="center"/>
    </xf>
    <xf numFmtId="0" fontId="0" fillId="38" borderId="0" xfId="0" applyFill="1" applyAlignment="1">
      <alignment/>
    </xf>
    <xf numFmtId="1" fontId="0" fillId="38" borderId="13" xfId="0" applyNumberFormat="1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13" fillId="0" borderId="14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4" fillId="38" borderId="14" xfId="0" applyFont="1" applyFill="1" applyBorder="1" applyAlignment="1">
      <alignment horizontal="center" vertical="top" wrapText="1"/>
    </xf>
    <xf numFmtId="0" fontId="14" fillId="38" borderId="16" xfId="0" applyFont="1" applyFill="1" applyBorder="1" applyAlignment="1">
      <alignment horizontal="center" vertical="top" wrapText="1"/>
    </xf>
    <xf numFmtId="0" fontId="14" fillId="38" borderId="15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/>
    </xf>
    <xf numFmtId="177" fontId="16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77" fontId="0" fillId="0" borderId="13" xfId="0" applyNumberFormat="1" applyFont="1" applyFill="1" applyBorder="1" applyAlignment="1">
      <alignment horizontal="center"/>
    </xf>
    <xf numFmtId="176" fontId="56" fillId="0" borderId="1" xfId="33" applyNumberFormat="1" applyFont="1" applyFill="1" applyAlignment="1" applyProtection="1">
      <alignment horizontal="center" vertical="top" shrinkToFit="1"/>
      <protection/>
    </xf>
    <xf numFmtId="177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Z4" sqref="AZ4:BA9"/>
    </sheetView>
  </sheetViews>
  <sheetFormatPr defaultColWidth="9.00390625" defaultRowHeight="12.75"/>
  <cols>
    <col min="1" max="1" width="25.375" style="5" customWidth="1"/>
    <col min="2" max="2" width="11.875" style="5" customWidth="1"/>
    <col min="3" max="3" width="11.625" style="5" customWidth="1"/>
    <col min="4" max="4" width="8.625" style="5" customWidth="1"/>
    <col min="5" max="5" width="10.00390625" style="5" customWidth="1"/>
    <col min="6" max="6" width="12.375" style="5" customWidth="1"/>
    <col min="7" max="7" width="10.125" style="5" customWidth="1"/>
    <col min="8" max="8" width="12.00390625" style="3" customWidth="1"/>
    <col min="9" max="9" width="15.125" style="3" customWidth="1"/>
    <col min="10" max="10" width="9.125" style="15" customWidth="1"/>
    <col min="11" max="12" width="9.125" style="3" customWidth="1"/>
    <col min="13" max="13" width="15.00390625" style="3" customWidth="1"/>
    <col min="14" max="14" width="17.125" style="3" customWidth="1"/>
    <col min="15" max="15" width="9.625" style="15" customWidth="1"/>
    <col min="16" max="16" width="9.375" style="3" customWidth="1"/>
    <col min="17" max="18" width="13.125" style="3" customWidth="1"/>
    <col min="19" max="19" width="10.25390625" style="15" customWidth="1"/>
    <col min="20" max="20" width="11.00390625" style="14" customWidth="1"/>
    <col min="21" max="21" width="11.375" style="3" customWidth="1"/>
    <col min="22" max="22" width="12.00390625" style="14" customWidth="1"/>
    <col min="23" max="23" width="13.125" style="3" customWidth="1"/>
    <col min="24" max="24" width="13.75390625" style="3" customWidth="1"/>
    <col min="25" max="25" width="8.875" style="15" customWidth="1"/>
    <col min="26" max="26" width="8.875" style="4" customWidth="1"/>
    <col min="27" max="27" width="17.625" style="3" hidden="1" customWidth="1"/>
    <col min="28" max="28" width="19.00390625" style="3" hidden="1" customWidth="1"/>
    <col min="29" max="29" width="20.25390625" style="15" hidden="1" customWidth="1"/>
    <col min="30" max="30" width="18.375" style="14" hidden="1" customWidth="1"/>
    <col min="31" max="31" width="14.375" style="14" hidden="1" customWidth="1"/>
    <col min="32" max="32" width="7.75390625" style="14" hidden="1" customWidth="1"/>
    <col min="33" max="33" width="16.75390625" style="3" customWidth="1"/>
    <col min="34" max="34" width="12.75390625" style="3" customWidth="1"/>
    <col min="35" max="35" width="12.00390625" style="3" hidden="1" customWidth="1"/>
    <col min="36" max="36" width="11.875" style="3" hidden="1" customWidth="1"/>
    <col min="37" max="37" width="11.125" style="3" hidden="1" customWidth="1"/>
    <col min="38" max="39" width="14.25390625" style="14" hidden="1" customWidth="1"/>
    <col min="40" max="40" width="13.375" style="14" hidden="1" customWidth="1"/>
    <col min="41" max="41" width="19.625" style="21" customWidth="1"/>
    <col min="42" max="42" width="13.75390625" style="3" customWidth="1"/>
    <col min="43" max="43" width="11.75390625" style="3" customWidth="1"/>
    <col min="44" max="44" width="9.875" style="3" customWidth="1"/>
    <col min="45" max="46" width="9.125" style="3" customWidth="1"/>
    <col min="47" max="47" width="15.00390625" style="3" customWidth="1"/>
    <col min="48" max="49" width="11.75390625" style="3" customWidth="1"/>
    <col min="50" max="50" width="19.875" style="3" customWidth="1"/>
    <col min="51" max="52" width="13.75390625" style="3" customWidth="1"/>
    <col min="53" max="53" width="14.625" style="3" customWidth="1"/>
    <col min="54" max="54" width="17.00390625" style="3" customWidth="1"/>
    <col min="55" max="55" width="14.125" style="3" customWidth="1"/>
    <col min="56" max="56" width="17.625" style="3" customWidth="1"/>
    <col min="57" max="57" width="13.125" style="3" customWidth="1"/>
    <col min="58" max="58" width="16.375" style="3" customWidth="1"/>
    <col min="59" max="59" width="11.375" style="3" customWidth="1"/>
    <col min="60" max="60" width="11.125" style="3" customWidth="1"/>
    <col min="61" max="61" width="10.25390625" style="3" customWidth="1"/>
    <col min="62" max="62" width="14.25390625" style="3" customWidth="1"/>
    <col min="63" max="63" width="8.875" style="3" customWidth="1"/>
    <col min="64" max="16384" width="9.125" style="3" customWidth="1"/>
  </cols>
  <sheetData>
    <row r="1" spans="1:41" s="4" customFormat="1" ht="27.75" customHeight="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Y1" s="8"/>
      <c r="AC1" s="8"/>
      <c r="AD1" s="7"/>
      <c r="AE1" s="7"/>
      <c r="AF1" s="7"/>
      <c r="AL1" s="7"/>
      <c r="AM1" s="7"/>
      <c r="AN1" s="7"/>
      <c r="AO1" s="19"/>
    </row>
    <row r="2" spans="1:64" s="11" customFormat="1" ht="132" customHeight="1">
      <c r="A2" s="76" t="s">
        <v>0</v>
      </c>
      <c r="B2" s="65" t="s">
        <v>73</v>
      </c>
      <c r="C2" s="66"/>
      <c r="D2" s="66"/>
      <c r="E2" s="66"/>
      <c r="F2" s="66"/>
      <c r="G2" s="67"/>
      <c r="H2" s="72" t="s">
        <v>74</v>
      </c>
      <c r="I2" s="73"/>
      <c r="J2" s="73"/>
      <c r="K2" s="73"/>
      <c r="L2" s="74"/>
      <c r="M2" s="72" t="s">
        <v>75</v>
      </c>
      <c r="N2" s="73"/>
      <c r="O2" s="73"/>
      <c r="P2" s="74"/>
      <c r="Q2" s="78" t="s">
        <v>76</v>
      </c>
      <c r="R2" s="78"/>
      <c r="S2" s="78"/>
      <c r="T2" s="78"/>
      <c r="U2" s="72" t="s">
        <v>52</v>
      </c>
      <c r="V2" s="73"/>
      <c r="W2" s="73"/>
      <c r="X2" s="73"/>
      <c r="Y2" s="73"/>
      <c r="Z2" s="74"/>
      <c r="AA2" s="79" t="s">
        <v>27</v>
      </c>
      <c r="AB2" s="79"/>
      <c r="AC2" s="79"/>
      <c r="AD2" s="79"/>
      <c r="AE2" s="79"/>
      <c r="AF2" s="79"/>
      <c r="AG2" s="78" t="s">
        <v>77</v>
      </c>
      <c r="AH2" s="78"/>
      <c r="AI2" s="70" t="s">
        <v>21</v>
      </c>
      <c r="AJ2" s="80"/>
      <c r="AK2" s="80"/>
      <c r="AL2" s="80"/>
      <c r="AM2" s="80"/>
      <c r="AN2" s="71"/>
      <c r="AO2" s="70" t="s">
        <v>53</v>
      </c>
      <c r="AP2" s="71"/>
      <c r="AQ2" s="62" t="s">
        <v>54</v>
      </c>
      <c r="AR2" s="64"/>
      <c r="AS2" s="64"/>
      <c r="AT2" s="64"/>
      <c r="AU2" s="64"/>
      <c r="AV2" s="64"/>
      <c r="AW2" s="63"/>
      <c r="AX2" s="70" t="s">
        <v>55</v>
      </c>
      <c r="AY2" s="71"/>
      <c r="AZ2" s="62" t="s">
        <v>56</v>
      </c>
      <c r="BA2" s="64"/>
      <c r="BB2" s="64"/>
      <c r="BC2" s="63"/>
      <c r="BD2" s="62" t="s">
        <v>57</v>
      </c>
      <c r="BE2" s="63"/>
      <c r="BF2" s="62" t="s">
        <v>58</v>
      </c>
      <c r="BG2" s="63"/>
      <c r="BH2" s="62" t="s">
        <v>59</v>
      </c>
      <c r="BI2" s="63"/>
      <c r="BJ2" s="62" t="s">
        <v>60</v>
      </c>
      <c r="BK2" s="63"/>
      <c r="BL2" s="68" t="s">
        <v>35</v>
      </c>
    </row>
    <row r="3" spans="1:64" s="11" customFormat="1" ht="174.75" customHeight="1">
      <c r="A3" s="77"/>
      <c r="B3" s="1" t="s">
        <v>49</v>
      </c>
      <c r="C3" s="1" t="s">
        <v>50</v>
      </c>
      <c r="D3" s="1" t="s">
        <v>51</v>
      </c>
      <c r="E3" s="2" t="s">
        <v>1</v>
      </c>
      <c r="F3" s="2" t="s">
        <v>16</v>
      </c>
      <c r="G3" s="2" t="s">
        <v>61</v>
      </c>
      <c r="H3" s="2" t="s">
        <v>19</v>
      </c>
      <c r="I3" s="2" t="s">
        <v>20</v>
      </c>
      <c r="J3" s="9" t="s">
        <v>1</v>
      </c>
      <c r="K3" s="1" t="s">
        <v>16</v>
      </c>
      <c r="L3" s="10" t="s">
        <v>18</v>
      </c>
      <c r="M3" s="2" t="s">
        <v>23</v>
      </c>
      <c r="N3" s="2" t="s">
        <v>22</v>
      </c>
      <c r="O3" s="10" t="s">
        <v>1</v>
      </c>
      <c r="P3" s="38" t="s">
        <v>63</v>
      </c>
      <c r="Q3" s="2" t="s">
        <v>36</v>
      </c>
      <c r="R3" s="2" t="s">
        <v>37</v>
      </c>
      <c r="S3" s="10" t="s">
        <v>1</v>
      </c>
      <c r="T3" s="35" t="s">
        <v>64</v>
      </c>
      <c r="U3" s="2" t="s">
        <v>38</v>
      </c>
      <c r="V3" s="2" t="s">
        <v>39</v>
      </c>
      <c r="W3" s="2" t="s">
        <v>40</v>
      </c>
      <c r="X3" s="2" t="s">
        <v>41</v>
      </c>
      <c r="Y3" s="10" t="s">
        <v>1</v>
      </c>
      <c r="Z3" s="35" t="s">
        <v>65</v>
      </c>
      <c r="AA3" s="2" t="s">
        <v>3</v>
      </c>
      <c r="AB3" s="2" t="s">
        <v>4</v>
      </c>
      <c r="AC3" s="10" t="s">
        <v>5</v>
      </c>
      <c r="AD3" s="2" t="s">
        <v>6</v>
      </c>
      <c r="AE3" s="2" t="s">
        <v>1</v>
      </c>
      <c r="AF3" s="2" t="s">
        <v>2</v>
      </c>
      <c r="AG3" s="2" t="s">
        <v>34</v>
      </c>
      <c r="AH3" s="2" t="s">
        <v>66</v>
      </c>
      <c r="AI3" s="2" t="s">
        <v>7</v>
      </c>
      <c r="AJ3" s="2" t="s">
        <v>8</v>
      </c>
      <c r="AK3" s="2" t="s">
        <v>9</v>
      </c>
      <c r="AL3" s="2" t="s">
        <v>10</v>
      </c>
      <c r="AM3" s="2" t="s">
        <v>1</v>
      </c>
      <c r="AN3" s="2" t="s">
        <v>2</v>
      </c>
      <c r="AO3" s="20" t="s">
        <v>24</v>
      </c>
      <c r="AP3" s="2" t="s">
        <v>25</v>
      </c>
      <c r="AQ3" s="17" t="s">
        <v>11</v>
      </c>
      <c r="AR3" s="17" t="s">
        <v>12</v>
      </c>
      <c r="AS3" s="17" t="s">
        <v>13</v>
      </c>
      <c r="AT3" s="17" t="s">
        <v>14</v>
      </c>
      <c r="AU3" s="17" t="s">
        <v>15</v>
      </c>
      <c r="AV3" s="2" t="s">
        <v>1</v>
      </c>
      <c r="AW3" s="2" t="s">
        <v>26</v>
      </c>
      <c r="AX3" s="17" t="s">
        <v>44</v>
      </c>
      <c r="AY3" s="2" t="s">
        <v>67</v>
      </c>
      <c r="AZ3" s="17" t="s">
        <v>42</v>
      </c>
      <c r="BA3" s="17" t="s">
        <v>43</v>
      </c>
      <c r="BB3" s="2" t="s">
        <v>1</v>
      </c>
      <c r="BC3" s="35" t="s">
        <v>68</v>
      </c>
      <c r="BD3" s="17" t="s">
        <v>45</v>
      </c>
      <c r="BE3" s="2" t="s">
        <v>69</v>
      </c>
      <c r="BF3" s="17" t="s">
        <v>46</v>
      </c>
      <c r="BG3" s="2" t="s">
        <v>70</v>
      </c>
      <c r="BH3" s="17" t="s">
        <v>47</v>
      </c>
      <c r="BI3" s="2" t="s">
        <v>71</v>
      </c>
      <c r="BJ3" s="17" t="s">
        <v>48</v>
      </c>
      <c r="BK3" s="2" t="s">
        <v>72</v>
      </c>
      <c r="BL3" s="69"/>
    </row>
    <row r="4" spans="1:121" ht="15">
      <c r="A4" s="28" t="s">
        <v>28</v>
      </c>
      <c r="B4" s="81"/>
      <c r="C4" s="81">
        <v>6070.4</v>
      </c>
      <c r="D4" s="28">
        <v>2525.9</v>
      </c>
      <c r="E4" s="37">
        <f aca="true" t="shared" si="0" ref="E4:E9">B4/(C4-D4)</f>
        <v>0</v>
      </c>
      <c r="F4" s="36" t="s">
        <v>62</v>
      </c>
      <c r="G4" s="50">
        <f aca="true" t="shared" si="1" ref="G4:G9">IF(E4&lt;=0.1,1,0)</f>
        <v>1</v>
      </c>
      <c r="H4" s="83">
        <v>4386.9</v>
      </c>
      <c r="I4" s="83">
        <v>4456</v>
      </c>
      <c r="J4" s="24">
        <f aca="true" t="shared" si="2" ref="J4:J9">H4/I4</f>
        <v>0.9844928186714541</v>
      </c>
      <c r="K4" s="18" t="s">
        <v>17</v>
      </c>
      <c r="L4" s="22">
        <f aca="true" t="shared" si="3" ref="L4:L9">IF(J4&lt;=1,1,0)</f>
        <v>1</v>
      </c>
      <c r="M4" s="83">
        <v>6068.8</v>
      </c>
      <c r="N4" s="84">
        <v>5196.7</v>
      </c>
      <c r="O4" s="48">
        <f aca="true" t="shared" si="4" ref="O4:O9">M4/N4</f>
        <v>1.1678180383705044</v>
      </c>
      <c r="P4" s="22">
        <f>IF(O4&gt;=0.9,3,IF(O4&lt;0.9,2))</f>
        <v>3</v>
      </c>
      <c r="Q4" s="86">
        <v>3544.5</v>
      </c>
      <c r="R4" s="87">
        <v>7782.3</v>
      </c>
      <c r="S4" s="24">
        <f aca="true" t="shared" si="5" ref="S4:S9">Q4/R4</f>
        <v>0.4554566130835357</v>
      </c>
      <c r="T4" s="22">
        <f aca="true" t="shared" si="6" ref="T4:T9">IF(AND(S4&gt;=0.95,S4&lt;=1.05),1,IF(OR(AND(S4&gt;=0.85,S4&lt;0.95),AND(S4&gt;1.05,S4&lt;=1.15)),0.5,0))</f>
        <v>0</v>
      </c>
      <c r="U4" s="54"/>
      <c r="V4" s="84">
        <v>2739.8</v>
      </c>
      <c r="W4" s="83">
        <v>2456.9</v>
      </c>
      <c r="X4" s="54"/>
      <c r="Y4" s="39">
        <f aca="true" t="shared" si="7" ref="Y4:Y9">U4/((V4+W4+X4)/3)</f>
        <v>0</v>
      </c>
      <c r="Z4" s="58">
        <v>0</v>
      </c>
      <c r="AA4" s="6"/>
      <c r="AB4" s="6"/>
      <c r="AC4" s="13"/>
      <c r="AD4" s="12"/>
      <c r="AE4" s="27">
        <v>0</v>
      </c>
      <c r="AF4" s="22">
        <f aca="true" t="shared" si="8" ref="AF4:AF9">IF(AND(AE4&gt;=0.7,AE4&lt;=1.3),1,IF(OR(AND(AE4&gt;=0.5,AE4&lt;0.7),AND(AE4&gt;1.35,AE4&lt;=1.5)),0.5,0))</f>
        <v>0</v>
      </c>
      <c r="AG4" s="54">
        <v>560.8</v>
      </c>
      <c r="AH4" s="22">
        <f aca="true" t="shared" si="9" ref="AH4:AH9">IF(AG4&gt;0,-1,0)</f>
        <v>-1</v>
      </c>
      <c r="AI4" s="6"/>
      <c r="AJ4" s="6"/>
      <c r="AK4" s="6"/>
      <c r="AL4" s="12"/>
      <c r="AM4" s="12" t="e">
        <f aca="true" t="shared" si="10" ref="AM4:AM9">(AI4/AJ4)/(AK4/AL4)</f>
        <v>#DIV/0!</v>
      </c>
      <c r="AN4" s="12" t="e">
        <f aca="true" t="shared" si="11" ref="AN4:AN9">IF(AM4&lt;=1,1,0)</f>
        <v>#DIV/0!</v>
      </c>
      <c r="AO4" s="60"/>
      <c r="AP4" s="22">
        <f aca="true" t="shared" si="12" ref="AP4:AP9">IF(ISBLANK(AO4),0,-1)</f>
        <v>0</v>
      </c>
      <c r="AQ4" s="83">
        <v>1</v>
      </c>
      <c r="AR4" s="83">
        <v>1</v>
      </c>
      <c r="AS4" s="83">
        <v>1</v>
      </c>
      <c r="AT4" s="83">
        <v>1</v>
      </c>
      <c r="AU4" s="83">
        <v>1</v>
      </c>
      <c r="AV4" s="18">
        <f aca="true" t="shared" si="13" ref="AV4:AV9">AQ4+AR4+AS4+AT4+AU4</f>
        <v>5</v>
      </c>
      <c r="AW4" s="22">
        <f aca="true" t="shared" si="14" ref="AW4:AW9">IF(AV4&gt;=5,1,0)</f>
        <v>1</v>
      </c>
      <c r="AX4" s="6"/>
      <c r="AY4" s="22">
        <f aca="true" t="shared" si="15" ref="AY4:AY9">IF(ISBLANK(AX4),0,-1)</f>
        <v>0</v>
      </c>
      <c r="AZ4" s="12">
        <v>729.5</v>
      </c>
      <c r="BA4" s="12">
        <v>1112.3</v>
      </c>
      <c r="BB4" s="6">
        <f aca="true" t="shared" si="16" ref="BB4:BB9">AZ4/BA4</f>
        <v>0.6558482423806528</v>
      </c>
      <c r="BC4" s="44">
        <f aca="true" t="shared" si="17" ref="BC4:BC9">IF(BB4&lt;1,1,(IF(BB4=1,0,(IF(BB4&gt;1.5,-2,-1)))))</f>
        <v>1</v>
      </c>
      <c r="BD4" s="6"/>
      <c r="BE4" s="22">
        <f aca="true" t="shared" si="18" ref="BE4:BE9">IF(ISBLANK(BD4),0,1)</f>
        <v>0</v>
      </c>
      <c r="BF4" s="6"/>
      <c r="BG4" s="22">
        <f aca="true" t="shared" si="19" ref="BG4:BG9">IF(ISBLANK(BF4),0,1)</f>
        <v>0</v>
      </c>
      <c r="BH4" s="61"/>
      <c r="BI4" s="22">
        <f aca="true" t="shared" si="20" ref="BI4:BI9">IF(ISBLANK(BH4),0,-1)</f>
        <v>0</v>
      </c>
      <c r="BJ4" s="54">
        <v>1</v>
      </c>
      <c r="BK4" s="43">
        <v>0.5</v>
      </c>
      <c r="BL4" s="40">
        <f aca="true" t="shared" si="21" ref="BL4:BL9">G4+L4+P4+T4+Z4+AH4+AP4+AW4+AY4+BC4+BE4+BG4+BI4+BK4</f>
        <v>6.5</v>
      </c>
      <c r="BM4" s="33"/>
      <c r="DQ4" s="41"/>
    </row>
    <row r="5" spans="1:65" ht="15">
      <c r="A5" s="28" t="s">
        <v>30</v>
      </c>
      <c r="B5" s="81">
        <v>582.9</v>
      </c>
      <c r="C5" s="81">
        <v>6569.5</v>
      </c>
      <c r="D5" s="28">
        <v>2101.6</v>
      </c>
      <c r="E5" s="37">
        <f t="shared" si="0"/>
        <v>0.1304639763647351</v>
      </c>
      <c r="F5" s="36" t="s">
        <v>62</v>
      </c>
      <c r="G5" s="50">
        <v>0</v>
      </c>
      <c r="H5" s="83">
        <v>5084.3</v>
      </c>
      <c r="I5" s="83">
        <v>5188</v>
      </c>
      <c r="J5" s="24">
        <f t="shared" si="2"/>
        <v>0.980011565150347</v>
      </c>
      <c r="K5" s="18" t="s">
        <v>17</v>
      </c>
      <c r="L5" s="22">
        <f t="shared" si="3"/>
        <v>1</v>
      </c>
      <c r="M5" s="84">
        <v>7152.4</v>
      </c>
      <c r="N5" s="83">
        <v>7073.6</v>
      </c>
      <c r="O5" s="48">
        <f t="shared" si="4"/>
        <v>1.01114001357159</v>
      </c>
      <c r="P5" s="22">
        <f>IF(O5&gt;=0.9,3,IF(O5&lt;0.9,2))</f>
        <v>3</v>
      </c>
      <c r="Q5" s="87">
        <v>4467.9</v>
      </c>
      <c r="R5" s="87">
        <v>9639.5</v>
      </c>
      <c r="S5" s="24">
        <f t="shared" si="5"/>
        <v>0.4634991441464806</v>
      </c>
      <c r="T5" s="22">
        <f t="shared" si="6"/>
        <v>0</v>
      </c>
      <c r="U5" s="54"/>
      <c r="V5" s="83">
        <v>3861</v>
      </c>
      <c r="W5" s="83">
        <v>3212.6</v>
      </c>
      <c r="X5" s="54"/>
      <c r="Y5" s="39">
        <f t="shared" si="7"/>
        <v>0</v>
      </c>
      <c r="Z5" s="58">
        <v>0</v>
      </c>
      <c r="AA5" s="6"/>
      <c r="AB5" s="6"/>
      <c r="AC5" s="13"/>
      <c r="AD5" s="12"/>
      <c r="AE5" s="27">
        <v>0</v>
      </c>
      <c r="AF5" s="22">
        <f t="shared" si="8"/>
        <v>0</v>
      </c>
      <c r="AG5" s="54">
        <v>919.9</v>
      </c>
      <c r="AH5" s="22">
        <f t="shared" si="9"/>
        <v>-1</v>
      </c>
      <c r="AI5" s="6"/>
      <c r="AJ5" s="6"/>
      <c r="AK5" s="6"/>
      <c r="AL5" s="12"/>
      <c r="AM5" s="12" t="e">
        <f t="shared" si="10"/>
        <v>#DIV/0!</v>
      </c>
      <c r="AN5" s="12" t="e">
        <f t="shared" si="11"/>
        <v>#DIV/0!</v>
      </c>
      <c r="AO5" s="60"/>
      <c r="AP5" s="22">
        <f t="shared" si="12"/>
        <v>0</v>
      </c>
      <c r="AQ5" s="83">
        <v>1</v>
      </c>
      <c r="AR5" s="83">
        <v>1</v>
      </c>
      <c r="AS5" s="83">
        <v>1</v>
      </c>
      <c r="AT5" s="83">
        <v>1</v>
      </c>
      <c r="AU5" s="83">
        <v>1</v>
      </c>
      <c r="AV5" s="18">
        <f t="shared" si="13"/>
        <v>5</v>
      </c>
      <c r="AW5" s="22">
        <f t="shared" si="14"/>
        <v>1</v>
      </c>
      <c r="AX5" s="6"/>
      <c r="AY5" s="22">
        <f t="shared" si="15"/>
        <v>0</v>
      </c>
      <c r="AZ5" s="12">
        <v>1340.4</v>
      </c>
      <c r="BA5" s="12">
        <v>1376.7</v>
      </c>
      <c r="BB5" s="6">
        <f t="shared" si="16"/>
        <v>0.9736325996949227</v>
      </c>
      <c r="BC5" s="44">
        <f t="shared" si="17"/>
        <v>1</v>
      </c>
      <c r="BD5" s="6"/>
      <c r="BE5" s="22">
        <f t="shared" si="18"/>
        <v>0</v>
      </c>
      <c r="BF5" s="6"/>
      <c r="BG5" s="22">
        <f t="shared" si="19"/>
        <v>0</v>
      </c>
      <c r="BH5" s="61"/>
      <c r="BI5" s="22">
        <f t="shared" si="20"/>
        <v>0</v>
      </c>
      <c r="BJ5" s="54"/>
      <c r="BK5" s="22">
        <f>IF(ISBLANK(BJ5),0,0.5)</f>
        <v>0</v>
      </c>
      <c r="BL5" s="40">
        <f t="shared" si="21"/>
        <v>5</v>
      </c>
      <c r="BM5" s="33"/>
    </row>
    <row r="6" spans="1:65" ht="15">
      <c r="A6" s="28" t="s">
        <v>29</v>
      </c>
      <c r="B6" s="81">
        <v>798.4</v>
      </c>
      <c r="C6" s="81">
        <v>3117.7</v>
      </c>
      <c r="D6" s="28">
        <v>2156.8</v>
      </c>
      <c r="E6" s="37">
        <f t="shared" si="0"/>
        <v>0.8308877094390679</v>
      </c>
      <c r="F6" s="36" t="s">
        <v>62</v>
      </c>
      <c r="G6" s="50">
        <f t="shared" si="1"/>
        <v>0</v>
      </c>
      <c r="H6" s="83">
        <v>1879</v>
      </c>
      <c r="I6" s="83">
        <v>2068</v>
      </c>
      <c r="J6" s="24">
        <f t="shared" si="2"/>
        <v>0.9086073500967118</v>
      </c>
      <c r="K6" s="18" t="s">
        <v>17</v>
      </c>
      <c r="L6" s="22">
        <f t="shared" si="3"/>
        <v>1</v>
      </c>
      <c r="M6" s="83">
        <v>3916.1</v>
      </c>
      <c r="N6" s="83">
        <v>3468.8</v>
      </c>
      <c r="O6" s="48">
        <f t="shared" si="4"/>
        <v>1.1289494926199262</v>
      </c>
      <c r="P6" s="22">
        <f>IF(O6&gt;=0.9,3,IF(4&lt;0.9,2))</f>
        <v>3</v>
      </c>
      <c r="Q6" s="86">
        <v>961</v>
      </c>
      <c r="R6" s="87">
        <v>2169.8</v>
      </c>
      <c r="S6" s="24">
        <f t="shared" si="5"/>
        <v>0.4428979629458936</v>
      </c>
      <c r="T6" s="22">
        <f t="shared" si="6"/>
        <v>0</v>
      </c>
      <c r="U6" s="54"/>
      <c r="V6" s="83">
        <v>1631</v>
      </c>
      <c r="W6" s="84">
        <v>1837.8</v>
      </c>
      <c r="X6" s="54"/>
      <c r="Y6" s="39">
        <f t="shared" si="7"/>
        <v>0</v>
      </c>
      <c r="Z6" s="58">
        <v>0</v>
      </c>
      <c r="AA6" s="6"/>
      <c r="AB6" s="6"/>
      <c r="AC6" s="13"/>
      <c r="AD6" s="12"/>
      <c r="AE6" s="27">
        <v>0</v>
      </c>
      <c r="AF6" s="22">
        <f t="shared" si="8"/>
        <v>0</v>
      </c>
      <c r="AG6" s="54">
        <v>0</v>
      </c>
      <c r="AH6" s="22">
        <f t="shared" si="9"/>
        <v>0</v>
      </c>
      <c r="AI6" s="6"/>
      <c r="AJ6" s="6"/>
      <c r="AK6" s="6"/>
      <c r="AL6" s="12"/>
      <c r="AM6" s="12" t="e">
        <f t="shared" si="10"/>
        <v>#DIV/0!</v>
      </c>
      <c r="AN6" s="12" t="e">
        <f t="shared" si="11"/>
        <v>#DIV/0!</v>
      </c>
      <c r="AO6" s="60"/>
      <c r="AP6" s="22">
        <f t="shared" si="12"/>
        <v>0</v>
      </c>
      <c r="AQ6" s="83">
        <v>1</v>
      </c>
      <c r="AR6" s="83">
        <v>1</v>
      </c>
      <c r="AS6" s="83">
        <v>1</v>
      </c>
      <c r="AT6" s="83">
        <v>1</v>
      </c>
      <c r="AU6" s="83">
        <v>1</v>
      </c>
      <c r="AV6" s="18">
        <f t="shared" si="13"/>
        <v>5</v>
      </c>
      <c r="AW6" s="22">
        <f t="shared" si="14"/>
        <v>1</v>
      </c>
      <c r="AX6" s="6"/>
      <c r="AY6" s="22">
        <f t="shared" si="15"/>
        <v>0</v>
      </c>
      <c r="AZ6" s="12">
        <v>373.4</v>
      </c>
      <c r="BA6" s="12">
        <v>423.3</v>
      </c>
      <c r="BB6" s="6">
        <f t="shared" si="16"/>
        <v>0.8821167021025277</v>
      </c>
      <c r="BC6" s="44">
        <f t="shared" si="17"/>
        <v>1</v>
      </c>
      <c r="BD6" s="6"/>
      <c r="BE6" s="22">
        <f t="shared" si="18"/>
        <v>0</v>
      </c>
      <c r="BF6" s="6"/>
      <c r="BG6" s="22">
        <f t="shared" si="19"/>
        <v>0</v>
      </c>
      <c r="BH6" s="61"/>
      <c r="BI6" s="22">
        <f t="shared" si="20"/>
        <v>0</v>
      </c>
      <c r="BJ6" s="54">
        <v>1</v>
      </c>
      <c r="BK6" s="22">
        <f>IF(ISBLANK(BJ6),0,0.5)</f>
        <v>0.5</v>
      </c>
      <c r="BL6" s="40">
        <f t="shared" si="21"/>
        <v>6.5</v>
      </c>
      <c r="BM6" s="33"/>
    </row>
    <row r="7" spans="1:65" ht="15">
      <c r="A7" s="28" t="s">
        <v>31</v>
      </c>
      <c r="B7" s="81">
        <v>1.8</v>
      </c>
      <c r="C7" s="81">
        <v>1460.7</v>
      </c>
      <c r="D7" s="28">
        <v>1278.2</v>
      </c>
      <c r="E7" s="37">
        <f t="shared" si="0"/>
        <v>0.009863013698630137</v>
      </c>
      <c r="F7" s="36" t="s">
        <v>62</v>
      </c>
      <c r="G7" s="50">
        <f t="shared" si="1"/>
        <v>1</v>
      </c>
      <c r="H7" s="83">
        <v>1165</v>
      </c>
      <c r="I7" s="83">
        <v>1202</v>
      </c>
      <c r="J7" s="24">
        <f t="shared" si="2"/>
        <v>0.9692179700499168</v>
      </c>
      <c r="K7" s="18" t="s">
        <v>17</v>
      </c>
      <c r="L7" s="22">
        <f t="shared" si="3"/>
        <v>1</v>
      </c>
      <c r="M7" s="83">
        <v>1462.6</v>
      </c>
      <c r="N7" s="85">
        <v>1163.6</v>
      </c>
      <c r="O7" s="48">
        <f t="shared" si="4"/>
        <v>1.2569611550360948</v>
      </c>
      <c r="P7" s="22">
        <f>IF(O7&gt;=0.9,3,IF(O7&lt;0.9,2))</f>
        <v>3</v>
      </c>
      <c r="Q7" s="87">
        <v>182.6</v>
      </c>
      <c r="R7" s="87">
        <v>453.2</v>
      </c>
      <c r="S7" s="24">
        <f t="shared" si="5"/>
        <v>0.4029126213592233</v>
      </c>
      <c r="T7" s="22">
        <f t="shared" si="6"/>
        <v>0</v>
      </c>
      <c r="U7" s="56"/>
      <c r="V7" s="83">
        <v>556.2</v>
      </c>
      <c r="W7" s="83">
        <v>607.4</v>
      </c>
      <c r="X7" s="54"/>
      <c r="Y7" s="39">
        <f t="shared" si="7"/>
        <v>0</v>
      </c>
      <c r="Z7" s="58">
        <v>0</v>
      </c>
      <c r="AA7" s="6"/>
      <c r="AB7" s="6"/>
      <c r="AC7" s="13"/>
      <c r="AD7" s="12"/>
      <c r="AE7" s="27">
        <v>0</v>
      </c>
      <c r="AF7" s="22">
        <f t="shared" si="8"/>
        <v>0</v>
      </c>
      <c r="AG7" s="54">
        <v>0</v>
      </c>
      <c r="AH7" s="22">
        <f t="shared" si="9"/>
        <v>0</v>
      </c>
      <c r="AI7" s="6"/>
      <c r="AJ7" s="6"/>
      <c r="AK7" s="6"/>
      <c r="AL7" s="12"/>
      <c r="AM7" s="12" t="e">
        <f t="shared" si="10"/>
        <v>#DIV/0!</v>
      </c>
      <c r="AN7" s="12" t="e">
        <f t="shared" si="11"/>
        <v>#DIV/0!</v>
      </c>
      <c r="AO7" s="60"/>
      <c r="AP7" s="22">
        <f t="shared" si="12"/>
        <v>0</v>
      </c>
      <c r="AQ7" s="83">
        <v>1</v>
      </c>
      <c r="AR7" s="83">
        <v>1</v>
      </c>
      <c r="AS7" s="83">
        <v>1</v>
      </c>
      <c r="AT7" s="83">
        <v>1</v>
      </c>
      <c r="AU7" s="83">
        <v>1</v>
      </c>
      <c r="AV7" s="18">
        <f t="shared" si="13"/>
        <v>5</v>
      </c>
      <c r="AW7" s="22">
        <f t="shared" si="14"/>
        <v>1</v>
      </c>
      <c r="AX7" s="6"/>
      <c r="AY7" s="22">
        <f t="shared" si="15"/>
        <v>0</v>
      </c>
      <c r="AZ7" s="12">
        <v>18.7</v>
      </c>
      <c r="BA7" s="12">
        <v>19.6</v>
      </c>
      <c r="BB7" s="6">
        <f t="shared" si="16"/>
        <v>0.9540816326530611</v>
      </c>
      <c r="BC7" s="44">
        <f t="shared" si="17"/>
        <v>1</v>
      </c>
      <c r="BD7" s="6"/>
      <c r="BE7" s="22">
        <f t="shared" si="18"/>
        <v>0</v>
      </c>
      <c r="BF7" s="6"/>
      <c r="BG7" s="22">
        <f t="shared" si="19"/>
        <v>0</v>
      </c>
      <c r="BH7" s="61"/>
      <c r="BI7" s="22">
        <f t="shared" si="20"/>
        <v>0</v>
      </c>
      <c r="BJ7" s="54">
        <v>1</v>
      </c>
      <c r="BK7" s="22">
        <f>IF(ISBLANK(BJ7),0,0.5)</f>
        <v>0.5</v>
      </c>
      <c r="BL7" s="40">
        <f t="shared" si="21"/>
        <v>7.5</v>
      </c>
      <c r="BM7" s="33"/>
    </row>
    <row r="8" spans="1:76" s="4" customFormat="1" ht="15">
      <c r="A8" s="28" t="s">
        <v>32</v>
      </c>
      <c r="B8" s="82">
        <v>1.5</v>
      </c>
      <c r="C8" s="81">
        <v>2321.9</v>
      </c>
      <c r="D8" s="28">
        <v>1912.7</v>
      </c>
      <c r="E8" s="37">
        <f t="shared" si="0"/>
        <v>0.003665689149560117</v>
      </c>
      <c r="F8" s="36" t="s">
        <v>62</v>
      </c>
      <c r="G8" s="50">
        <f t="shared" si="1"/>
        <v>1</v>
      </c>
      <c r="H8" s="83">
        <v>1162.3</v>
      </c>
      <c r="I8" s="83">
        <v>1204</v>
      </c>
      <c r="J8" s="24">
        <f t="shared" si="2"/>
        <v>0.9653654485049834</v>
      </c>
      <c r="K8" s="18" t="s">
        <v>17</v>
      </c>
      <c r="L8" s="22">
        <f t="shared" si="3"/>
        <v>1</v>
      </c>
      <c r="M8" s="84">
        <v>2323.4</v>
      </c>
      <c r="N8" s="83">
        <v>1897.9</v>
      </c>
      <c r="O8" s="48">
        <f t="shared" si="4"/>
        <v>1.2241951630749777</v>
      </c>
      <c r="P8" s="22">
        <f>IF(O8&gt;=0.9,3,IF(O8&lt;0.9,2))</f>
        <v>3</v>
      </c>
      <c r="Q8" s="87">
        <v>409.3</v>
      </c>
      <c r="R8" s="87">
        <v>839.6</v>
      </c>
      <c r="S8" s="24">
        <f t="shared" si="5"/>
        <v>0.4874940447832301</v>
      </c>
      <c r="T8" s="22">
        <f t="shared" si="6"/>
        <v>0</v>
      </c>
      <c r="U8" s="56"/>
      <c r="V8" s="83">
        <v>947.4</v>
      </c>
      <c r="W8" s="83">
        <v>950.5</v>
      </c>
      <c r="X8" s="57"/>
      <c r="Y8" s="39">
        <f t="shared" si="7"/>
        <v>0</v>
      </c>
      <c r="Z8" s="58">
        <v>0</v>
      </c>
      <c r="AA8" s="6"/>
      <c r="AB8" s="6"/>
      <c r="AC8" s="13"/>
      <c r="AD8" s="12"/>
      <c r="AE8" s="27">
        <v>0</v>
      </c>
      <c r="AF8" s="22">
        <f t="shared" si="8"/>
        <v>0</v>
      </c>
      <c r="AG8" s="54">
        <v>0</v>
      </c>
      <c r="AH8" s="22">
        <f t="shared" si="9"/>
        <v>0</v>
      </c>
      <c r="AI8" s="6"/>
      <c r="AJ8" s="6"/>
      <c r="AK8" s="6"/>
      <c r="AL8" s="12"/>
      <c r="AM8" s="12" t="e">
        <f t="shared" si="10"/>
        <v>#DIV/0!</v>
      </c>
      <c r="AN8" s="12" t="e">
        <f t="shared" si="11"/>
        <v>#DIV/0!</v>
      </c>
      <c r="AO8" s="60"/>
      <c r="AP8" s="22">
        <f t="shared" si="12"/>
        <v>0</v>
      </c>
      <c r="AQ8" s="83">
        <v>1</v>
      </c>
      <c r="AR8" s="83">
        <v>1</v>
      </c>
      <c r="AS8" s="83">
        <v>1</v>
      </c>
      <c r="AT8" s="83">
        <v>1</v>
      </c>
      <c r="AU8" s="83">
        <v>1</v>
      </c>
      <c r="AV8" s="18">
        <f t="shared" si="13"/>
        <v>5</v>
      </c>
      <c r="AW8" s="22">
        <f t="shared" si="14"/>
        <v>1</v>
      </c>
      <c r="AX8" s="6"/>
      <c r="AY8" s="22">
        <f t="shared" si="15"/>
        <v>0</v>
      </c>
      <c r="AZ8" s="12">
        <v>21.1</v>
      </c>
      <c r="BA8" s="12">
        <v>28.8</v>
      </c>
      <c r="BB8" s="6">
        <f t="shared" si="16"/>
        <v>0.732638888888889</v>
      </c>
      <c r="BC8" s="44">
        <f t="shared" si="17"/>
        <v>1</v>
      </c>
      <c r="BD8" s="6"/>
      <c r="BE8" s="22">
        <f t="shared" si="18"/>
        <v>0</v>
      </c>
      <c r="BF8" s="6"/>
      <c r="BG8" s="22">
        <f t="shared" si="19"/>
        <v>0</v>
      </c>
      <c r="BH8" s="61"/>
      <c r="BI8" s="22">
        <f t="shared" si="20"/>
        <v>0</v>
      </c>
      <c r="BJ8" s="54">
        <v>1</v>
      </c>
      <c r="BK8" s="22">
        <f>IF(ISBLANK(BJ8),0,0.5)</f>
        <v>0.5</v>
      </c>
      <c r="BL8" s="40">
        <f t="shared" si="21"/>
        <v>7.5</v>
      </c>
      <c r="BM8" s="3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</row>
    <row r="9" spans="1:65" ht="15" customHeight="1">
      <c r="A9" s="28" t="s">
        <v>33</v>
      </c>
      <c r="B9" s="81">
        <v>179.9</v>
      </c>
      <c r="C9" s="81">
        <v>3692.8</v>
      </c>
      <c r="D9" s="28">
        <v>2993.5</v>
      </c>
      <c r="E9" s="37">
        <f t="shared" si="0"/>
        <v>0.2572572572572572</v>
      </c>
      <c r="F9" s="36" t="s">
        <v>62</v>
      </c>
      <c r="G9" s="50">
        <f t="shared" si="1"/>
        <v>0</v>
      </c>
      <c r="H9" s="83">
        <v>1480.5</v>
      </c>
      <c r="I9" s="83">
        <v>1503</v>
      </c>
      <c r="J9" s="24">
        <f t="shared" si="2"/>
        <v>0.9850299401197605</v>
      </c>
      <c r="K9" s="18" t="s">
        <v>17</v>
      </c>
      <c r="L9" s="22">
        <f t="shared" si="3"/>
        <v>1</v>
      </c>
      <c r="M9" s="83">
        <v>3872.7</v>
      </c>
      <c r="N9" s="83">
        <v>3846.1</v>
      </c>
      <c r="O9" s="48">
        <f t="shared" si="4"/>
        <v>1.0069160968253554</v>
      </c>
      <c r="P9" s="22">
        <f>IF(O9&gt;=0.9,3,IF(O9&lt;0.9,2))</f>
        <v>3</v>
      </c>
      <c r="Q9" s="86">
        <v>699.3</v>
      </c>
      <c r="R9" s="87">
        <v>1481.2</v>
      </c>
      <c r="S9" s="25">
        <f t="shared" si="5"/>
        <v>0.47211720226843096</v>
      </c>
      <c r="T9" s="22">
        <f t="shared" si="6"/>
        <v>0</v>
      </c>
      <c r="U9" s="54"/>
      <c r="V9" s="83">
        <v>2108.5</v>
      </c>
      <c r="W9" s="83">
        <v>1737.6</v>
      </c>
      <c r="X9" s="54"/>
      <c r="Y9" s="39">
        <f t="shared" si="7"/>
        <v>0</v>
      </c>
      <c r="Z9" s="58">
        <v>0</v>
      </c>
      <c r="AA9" s="6"/>
      <c r="AB9" s="6"/>
      <c r="AC9" s="13"/>
      <c r="AD9" s="12"/>
      <c r="AE9" s="27">
        <v>0</v>
      </c>
      <c r="AF9" s="22">
        <f t="shared" si="8"/>
        <v>0</v>
      </c>
      <c r="AG9" s="54">
        <v>0</v>
      </c>
      <c r="AH9" s="22">
        <f t="shared" si="9"/>
        <v>0</v>
      </c>
      <c r="AI9" s="6"/>
      <c r="AJ9" s="6"/>
      <c r="AK9" s="6"/>
      <c r="AL9" s="12"/>
      <c r="AM9" s="12" t="e">
        <f t="shared" si="10"/>
        <v>#DIV/0!</v>
      </c>
      <c r="AN9" s="12" t="e">
        <f t="shared" si="11"/>
        <v>#DIV/0!</v>
      </c>
      <c r="AO9" s="60"/>
      <c r="AP9" s="22">
        <f t="shared" si="12"/>
        <v>0</v>
      </c>
      <c r="AQ9" s="83">
        <v>1</v>
      </c>
      <c r="AR9" s="83">
        <v>1</v>
      </c>
      <c r="AS9" s="83">
        <v>1</v>
      </c>
      <c r="AT9" s="83">
        <v>1</v>
      </c>
      <c r="AU9" s="83">
        <v>1</v>
      </c>
      <c r="AV9" s="18">
        <f t="shared" si="13"/>
        <v>5</v>
      </c>
      <c r="AW9" s="22">
        <f t="shared" si="14"/>
        <v>1</v>
      </c>
      <c r="AX9" s="6"/>
      <c r="AY9" s="22">
        <f t="shared" si="15"/>
        <v>0</v>
      </c>
      <c r="AZ9" s="12">
        <v>99.7</v>
      </c>
      <c r="BA9" s="12">
        <v>135.9</v>
      </c>
      <c r="BB9" s="6">
        <f t="shared" si="16"/>
        <v>0.7336276674025018</v>
      </c>
      <c r="BC9" s="44">
        <f t="shared" si="17"/>
        <v>1</v>
      </c>
      <c r="BD9" s="6"/>
      <c r="BE9" s="22">
        <f t="shared" si="18"/>
        <v>0</v>
      </c>
      <c r="BF9" s="6"/>
      <c r="BG9" s="22">
        <f t="shared" si="19"/>
        <v>0</v>
      </c>
      <c r="BH9" s="61"/>
      <c r="BI9" s="22">
        <f t="shared" si="20"/>
        <v>0</v>
      </c>
      <c r="BJ9" s="54">
        <v>1</v>
      </c>
      <c r="BK9" s="22">
        <f>IF(ISBLANK(BJ9),0,0.5)</f>
        <v>0.5</v>
      </c>
      <c r="BL9" s="40">
        <f t="shared" si="21"/>
        <v>6.5</v>
      </c>
      <c r="BM9" s="33"/>
    </row>
    <row r="10" spans="1:65" ht="14.25">
      <c r="A10" s="45"/>
      <c r="X10" s="16"/>
      <c r="AE10" s="26"/>
      <c r="AQ10" s="46"/>
      <c r="AR10" s="46"/>
      <c r="AX10" s="14"/>
      <c r="BM10" s="33"/>
    </row>
    <row r="11" spans="17:65" ht="14.25">
      <c r="Q11" s="53"/>
      <c r="T11" s="31"/>
      <c r="U11" s="53"/>
      <c r="V11" s="52"/>
      <c r="Z11" s="30"/>
      <c r="AQ11" s="41"/>
      <c r="AR11" s="41"/>
      <c r="AW11" s="29"/>
      <c r="BC11" s="29"/>
      <c r="BE11" s="29"/>
      <c r="BF11" s="34"/>
      <c r="BG11" s="29"/>
      <c r="BI11" s="29"/>
      <c r="BJ11" s="34"/>
      <c r="BL11" s="32"/>
      <c r="BM11" s="33"/>
    </row>
    <row r="12" spans="13:65" ht="14.25">
      <c r="M12" s="55"/>
      <c r="N12" s="49"/>
      <c r="U12" s="51"/>
      <c r="W12" s="53"/>
      <c r="BM12" s="33"/>
    </row>
    <row r="13" spans="13:63" ht="12.75">
      <c r="M13" s="47"/>
      <c r="BJ13" s="41"/>
      <c r="BK13" s="42"/>
    </row>
    <row r="14" spans="62:63" ht="12.75">
      <c r="BJ14" s="41"/>
      <c r="BK14" s="41"/>
    </row>
    <row r="16" ht="12.75">
      <c r="W16" s="59"/>
    </row>
    <row r="17" ht="12.75">
      <c r="W17" s="59"/>
    </row>
  </sheetData>
  <sheetProtection/>
  <autoFilter ref="A3:BK9"/>
  <mergeCells count="19">
    <mergeCell ref="A1:V1"/>
    <mergeCell ref="A2:A3"/>
    <mergeCell ref="BD2:BE2"/>
    <mergeCell ref="AG2:AH2"/>
    <mergeCell ref="U2:Z2"/>
    <mergeCell ref="AA2:AF2"/>
    <mergeCell ref="AI2:AN2"/>
    <mergeCell ref="AQ2:AW2"/>
    <mergeCell ref="Q2:T2"/>
    <mergeCell ref="BJ2:BK2"/>
    <mergeCell ref="AZ2:BC2"/>
    <mergeCell ref="B2:G2"/>
    <mergeCell ref="BL2:BL3"/>
    <mergeCell ref="AX2:AY2"/>
    <mergeCell ref="BF2:BG2"/>
    <mergeCell ref="BH2:BI2"/>
    <mergeCell ref="AO2:AP2"/>
    <mergeCell ref="H2:L2"/>
    <mergeCell ref="M2:P2"/>
  </mergeCells>
  <conditionalFormatting sqref="L4:L9">
    <cfRule type="colorScale" priority="14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4:P9">
    <cfRule type="colorScale" priority="1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T4:T9">
    <cfRule type="colorScale" priority="1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Z4:Z9">
    <cfRule type="colorScale" priority="15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F4:AF9">
    <cfRule type="colorScale" priority="1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H4:AH9">
    <cfRule type="colorScale" priority="15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N4:AN9">
    <cfRule type="colorScale" priority="15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P4:AP9">
    <cfRule type="colorScale" priority="16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W4:AW9">
    <cfRule type="colorScale" priority="16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Y4:AY9">
    <cfRule type="colorScale" priority="16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C4:BC9">
    <cfRule type="colorScale" priority="16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E4:BE9">
    <cfRule type="colorScale" priority="16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G4:BG9">
    <cfRule type="colorScale" priority="17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I4:BI9">
    <cfRule type="colorScale" priority="17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K4:BK9">
    <cfRule type="colorScale" priority="17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3" right="0.19" top="0.19" bottom="0.16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Галя</cp:lastModifiedBy>
  <cp:lastPrinted>2017-03-10T12:27:04Z</cp:lastPrinted>
  <dcterms:created xsi:type="dcterms:W3CDTF">2009-01-27T10:52:16Z</dcterms:created>
  <dcterms:modified xsi:type="dcterms:W3CDTF">2018-09-25T10:37:36Z</dcterms:modified>
  <cp:category/>
  <cp:version/>
  <cp:contentType/>
  <cp:contentStatus/>
</cp:coreProperties>
</file>