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8330" windowHeight="5445" tabRatio="601" activeTab="0"/>
  </bookViews>
  <sheets>
    <sheet name="девять месяцев 2019 года" sheetId="1" r:id="rId1"/>
    <sheet name="Лист1" sheetId="2" r:id="rId2"/>
  </sheets>
  <definedNames>
    <definedName name="_xlnm._FilterDatabase" localSheetId="0" hidden="1">'девять месяцев 2019 года'!$A$3:$BK$9</definedName>
    <definedName name="Z_027ED452_6E36_405C_A380_C4AAA8274A51_.wvu.FilterData" localSheetId="0" hidden="1">'девять месяцев 2019 года'!$A$3:$AR$9</definedName>
    <definedName name="Z_06F3E528_7FD7_45EA_9733_70696AB6E064_.wvu.FilterData" localSheetId="0" hidden="1">'девять месяцев 2019 года'!$A$3:$BK$10</definedName>
    <definedName name="Z_06F3E528_7FD7_45EA_9733_70696AB6E064_.wvu.PrintTitles" localSheetId="0" hidden="1">'девять месяцев 2019 года'!$A:$A</definedName>
    <definedName name="Z_1E58ABDF_F5FA_4F2B_9F79_57A1C9A64C57_.wvu.FilterData" localSheetId="0" hidden="1">'девять месяцев 2019 года'!$A$3:$BK$10</definedName>
    <definedName name="Z_2FCE8099_1417_485A_8511_EE723EEA4481_.wvu.FilterData" localSheetId="0" hidden="1">'девять месяцев 2019 года'!$A$3:$AR$9</definedName>
    <definedName name="Z_3EA3AE44_20E6_4193_A2F8_53C22C0865C0_.wvu.FilterData" localSheetId="0" hidden="1">'девять месяцев 2019 года'!$A$3:$BK$10</definedName>
    <definedName name="Z_47618C2E_2D42_45CA_BC54_3925FFBF6CE6_.wvu.FilterData" localSheetId="0" hidden="1">'девять месяцев 2019 года'!$A$3:$AR$9</definedName>
    <definedName name="Z_5623871A_FE63_4492_ACCA_57FBC37D74A2_.wvu.FilterData" localSheetId="0" hidden="1">'девять месяцев 2019 года'!$A$3:$AR$9</definedName>
    <definedName name="Z_67FD0576_AFA8_4CFA_A2B0_67851B563777_.wvu.FilterData" localSheetId="0" hidden="1">'девять месяцев 2019 года'!$A$3:$BK$10</definedName>
    <definedName name="Z_7DFBAF4F_EE4F_4154_8998_FD24AFC87B75_.wvu.FilterData" localSheetId="0" hidden="1">'девять месяцев 2019 года'!$A$3:$AR$9</definedName>
    <definedName name="Z_83B01B27_C2A7_4B20_A590_F8781D350302_.wvu.FilterData" localSheetId="0" hidden="1">'девять месяцев 2019 года'!$A$3:$AR$9</definedName>
    <definedName name="Z_8479B930_2ECF_4EA0_A962_FA0F8FFA65E9_.wvu.Cols" localSheetId="0" hidden="1">'девять месяцев 2019 года'!$M:$P</definedName>
    <definedName name="Z_8479B930_2ECF_4EA0_A962_FA0F8FFA65E9_.wvu.FilterData" localSheetId="0" hidden="1">'девять месяцев 2019 года'!$A$3:$AR$9</definedName>
    <definedName name="Z_8479B930_2ECF_4EA0_A962_FA0F8FFA65E9_.wvu.PrintTitles" localSheetId="0" hidden="1">'девять месяцев 2019 года'!$A:$A</definedName>
    <definedName name="Z_86509CF0_1693_4145_BD67_1D5B5BC26910_.wvu.Cols" localSheetId="0" hidden="1">'девять месяцев 2019 года'!$M:$AD,'девять месяцев 2019 года'!$AI:$AL</definedName>
    <definedName name="Z_86509CF0_1693_4145_BD67_1D5B5BC26910_.wvu.FilterData" localSheetId="0" hidden="1">'девять месяцев 2019 года'!$A$3:$AR$9</definedName>
    <definedName name="Z_87FAD824_FED7_4F1B_9277_9B725CB39092_.wvu.FilterData" localSheetId="0" hidden="1">'девять месяцев 2019 года'!$A$3:$BK$10</definedName>
    <definedName name="Z_9625BFD3_6AEA_44D4_8F34_A9CE23E02485_.wvu.FilterData" localSheetId="0" hidden="1">'девять месяцев 2019 года'!$A$3:$BK$10</definedName>
    <definedName name="Z_96F19E6A_E9EC_4613_AA7E_553FFAF2726F_.wvu.FilterData" localSheetId="0" hidden="1">'девять месяцев 2019 года'!$A$3:$AR$9</definedName>
    <definedName name="Z_A073C89F_C785_4083_91CF_BBD92C69538C_.wvu.FilterData" localSheetId="0" hidden="1">'девять месяцев 2019 года'!$A$3:$AR$9</definedName>
    <definedName name="Z_A0CB5671_798E_47D4_8F2F_926DE6C0913F_.wvu.FilterData" localSheetId="0" hidden="1">'девять месяцев 2019 года'!$A$3:$AR$9</definedName>
    <definedName name="Z_CC3239AA_6ABC_4AD9_82FB_E11EF96A938B_.wvu.FilterData" localSheetId="0" hidden="1">'девять месяцев 2019 года'!$A$3:$BK$10</definedName>
    <definedName name="Z_CCE22413_FD19_4F63_B002_75D8202D430D_.wvu.FilterData" localSheetId="0" hidden="1">'девять месяцев 2019 года'!$A$3:$BK$10</definedName>
    <definedName name="Z_E3C09BFA_8B90_4516_B4A1_C40194786251_.wvu.FilterData" localSheetId="0" hidden="1">'девять месяцев 2019 года'!$A$3:$BK$10</definedName>
    <definedName name="Z_E6E35B51_2B6C_4505_80DA_44E3E0129050_.wvu.FilterData" localSheetId="0" hidden="1">'девять месяцев 2019 года'!$A$3:$BK$9</definedName>
    <definedName name="_xlnm.Print_Titles" localSheetId="0">'девять месяцев 2019 года'!$A:$A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<sst xmlns="http://schemas.openxmlformats.org/spreadsheetml/2006/main" count="99" uniqueCount="79">
  <si>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</si>
  <si>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</si>
  <si>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</si>
  <si>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</si>
  <si>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</si>
  <si>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</si>
  <si>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</si>
  <si>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</si>
  <si>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</si>
  <si>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</si>
  <si>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</si>
  <si>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</si>
  <si>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</si>
  <si>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</si>
  <si>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</si>
  <si>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</si>
  <si>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</si>
  <si>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</si>
  <si>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</si>
  <si>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</si>
  <si>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</si>
  <si>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</si>
  <si>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</si>
  <si>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</si>
  <si>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</si>
  <si>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</si>
  <si>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</si>
  <si>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</si>
  <si>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</si>
  <si>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</si>
  <si>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</si>
  <si>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</si>
  <si>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</si>
  <si>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</si>
  <si>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</si>
  <si>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</si>
  <si>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</si>
  <si>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</si>
  <si>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</si>
  <si>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</si>
  <si>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</si>
  <si>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</si>
  <si>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</si>
  <si>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</si>
  <si>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</si>
  <si>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</si>
  <si>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</si>
  <si>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</si>
  <si>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</si>
  <si>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</si>
  <si>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</si>
  <si>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</si>
  <si>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</si>
  <si>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</si>
  <si>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</si>
  <si>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</si>
  <si>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</si>
  <si>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</si>
  <si>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</si>
  <si>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</si>
  <si>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</si>
  <si>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</si>
  <si>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</si>
  <si>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</si>
  <si>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</si>
  <si>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</si>
  <si>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</si>
  <si>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</si>
  <si>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</si>
  <si>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</si>
  <si>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</si>
  <si>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</si>
  <si>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</si>
  <si>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</si>
  <si>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</si>
  <si>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</si>
  <si>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</si>
  <si>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</si>
  <si>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девять месяцев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</si>
</sst>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39" borderId="13" xfId="0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39" borderId="14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BE1">
      <selection activeCell="AZ4" sqref="AZ4:BA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85" t="s">
        <v>78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86" t="s">
        <v>0</v>
      </c>
      <c r="B2" s="75" t="s">
        <v>73</v>
      </c>
      <c r="C2" s="76"/>
      <c r="D2" s="76"/>
      <c r="E2" s="76"/>
      <c r="F2" s="76"/>
      <c r="G2" s="77"/>
      <c r="H2" s="82" t="s">
        <v>74</v>
      </c>
      <c r="I2" s="83"/>
      <c r="J2" s="83"/>
      <c r="K2" s="83"/>
      <c r="L2" s="84"/>
      <c r="M2" s="82" t="s">
        <v>75</v>
      </c>
      <c r="N2" s="83"/>
      <c r="O2" s="83"/>
      <c r="P2" s="84"/>
      <c r="Q2" s="88" t="s">
        <v>76</v>
      </c>
      <c r="R2" s="88"/>
      <c r="S2" s="88"/>
      <c r="T2" s="88"/>
      <c r="U2" s="82" t="s">
        <v>52</v>
      </c>
      <c r="V2" s="83"/>
      <c r="W2" s="83"/>
      <c r="X2" s="83"/>
      <c r="Y2" s="83"/>
      <c r="Z2" s="84"/>
      <c r="AA2" s="89" t="s">
        <v>27</v>
      </c>
      <c r="AB2" s="89"/>
      <c r="AC2" s="89"/>
      <c r="AD2" s="89"/>
      <c r="AE2" s="89"/>
      <c r="AF2" s="89"/>
      <c r="AG2" s="88" t="s">
        <v>77</v>
      </c>
      <c r="AH2" s="88"/>
      <c r="AI2" s="80" t="s">
        <v>21</v>
      </c>
      <c r="AJ2" s="90"/>
      <c r="AK2" s="90"/>
      <c r="AL2" s="90"/>
      <c r="AM2" s="90"/>
      <c r="AN2" s="81"/>
      <c r="AO2" s="80" t="s">
        <v>53</v>
      </c>
      <c r="AP2" s="81"/>
      <c r="AQ2" s="72" t="s">
        <v>54</v>
      </c>
      <c r="AR2" s="74"/>
      <c r="AS2" s="74"/>
      <c r="AT2" s="74"/>
      <c r="AU2" s="74"/>
      <c r="AV2" s="74"/>
      <c r="AW2" s="73"/>
      <c r="AX2" s="80" t="s">
        <v>55</v>
      </c>
      <c r="AY2" s="81"/>
      <c r="AZ2" s="72" t="s">
        <v>56</v>
      </c>
      <c r="BA2" s="74"/>
      <c r="BB2" s="74"/>
      <c r="BC2" s="73"/>
      <c r="BD2" s="72" t="s">
        <v>57</v>
      </c>
      <c r="BE2" s="73"/>
      <c r="BF2" s="72" t="s">
        <v>58</v>
      </c>
      <c r="BG2" s="73"/>
      <c r="BH2" s="72" t="s">
        <v>59</v>
      </c>
      <c r="BI2" s="73"/>
      <c r="BJ2" s="72" t="s">
        <v>60</v>
      </c>
      <c r="BK2" s="73"/>
      <c r="BL2" s="78" t="s">
        <v>35</v>
      </c>
    </row>
    <row r="3" spans="1:64" s="11" customFormat="1" ht="174.75" customHeight="1">
      <c r="A3" s="87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79"/>
    </row>
    <row r="4" spans="1:121" ht="15">
      <c r="A4" s="28" t="s">
        <v>28</v>
      </c>
      <c r="B4" s="91">
        <v>450.7</v>
      </c>
      <c r="C4" s="91">
        <v>10234.4</v>
      </c>
      <c r="D4" s="28">
        <v>4199.8</v>
      </c>
      <c r="E4" s="37">
        <f aca="true" t="shared" si="0" ref="E4:E9">B4/(C4-D4)</f>
        <v>0.07468597752957944</v>
      </c>
      <c r="F4" s="36" t="s">
        <v>62</v>
      </c>
      <c r="G4" s="50">
        <f aca="true" t="shared" si="1" ref="G4:G9">IF(E4&lt;=0.1,1,0)</f>
        <v>1</v>
      </c>
      <c r="H4" s="58">
        <v>4504.5</v>
      </c>
      <c r="I4" s="58">
        <v>4555</v>
      </c>
      <c r="J4" s="24">
        <f aca="true" t="shared" si="2" ref="J4:J9">H4/I4</f>
        <v>0.9889132821075741</v>
      </c>
      <c r="K4" s="18" t="s">
        <v>17</v>
      </c>
      <c r="L4" s="22">
        <f aca="true" t="shared" si="3" ref="L4:L9">IF(J4&lt;=1,1,0)</f>
        <v>1</v>
      </c>
      <c r="M4" s="58">
        <v>10685.1</v>
      </c>
      <c r="N4" s="59">
        <v>9213.1</v>
      </c>
      <c r="O4" s="48">
        <f aca="true" t="shared" si="4" ref="O4:O9">M4/N4</f>
        <v>1.1597724978563133</v>
      </c>
      <c r="P4" s="22">
        <f>IF(O4&gt;=0.9,3,IF(O4&lt;0.9,2))</f>
        <v>3</v>
      </c>
      <c r="Q4" s="94">
        <v>6034.6</v>
      </c>
      <c r="R4" s="95">
        <v>8788.6</v>
      </c>
      <c r="S4" s="24">
        <f aca="true" t="shared" si="5" ref="S4:S9">Q4/R4</f>
        <v>0.6866395102746741</v>
      </c>
      <c r="T4" s="22">
        <f aca="true" t="shared" si="6" ref="T4:T9">IF(AND(S4&gt;=0.95,S4&lt;=1.05),1,IF(OR(AND(S4&gt;=0.85,S4&lt;0.95),AND(S4&gt;1.05,S4&lt;=1.15)),0.5,0))</f>
        <v>0</v>
      </c>
      <c r="U4" s="58"/>
      <c r="V4" s="59">
        <v>2882.3</v>
      </c>
      <c r="W4" s="58">
        <v>3428.2</v>
      </c>
      <c r="X4" s="58">
        <v>2902.6</v>
      </c>
      <c r="Y4" s="39">
        <f aca="true" t="shared" si="7" ref="Y4:Y9">U4/((V4+W4+X4)/3)</f>
        <v>0</v>
      </c>
      <c r="Z4" s="55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8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7"/>
      <c r="AP4" s="22">
        <f aca="true" t="shared" si="12" ref="AP4:AP9">IF(ISBLANK(AO4),0,-1)</f>
        <v>0</v>
      </c>
      <c r="AQ4" s="58">
        <v>1</v>
      </c>
      <c r="AR4" s="58">
        <v>1</v>
      </c>
      <c r="AS4" s="58">
        <v>1</v>
      </c>
      <c r="AT4" s="58">
        <v>1</v>
      </c>
      <c r="AU4" s="58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572.3</v>
      </c>
      <c r="BA4" s="12">
        <v>722</v>
      </c>
      <c r="BB4" s="6">
        <f aca="true" t="shared" si="16" ref="BB4:BB9">AZ4/BA4</f>
        <v>0.7926592797783933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9">
        <v>0</v>
      </c>
      <c r="BI4" s="22">
        <v>0</v>
      </c>
      <c r="BJ4" s="58">
        <v>1</v>
      </c>
      <c r="BK4" s="43">
        <v>0.5</v>
      </c>
      <c r="BL4" s="40">
        <f aca="true" t="shared" si="20" ref="BL4:BL9">G4+L4+P4+T4+Z4+AH4+AP4+AW4+AY4+BC4+BE4+BG4+BI4+BK4</f>
        <v>7.5</v>
      </c>
      <c r="BM4" s="33"/>
      <c r="DQ4" s="41"/>
    </row>
    <row r="5" spans="1:65" ht="15">
      <c r="A5" s="28" t="s">
        <v>30</v>
      </c>
      <c r="B5" s="91">
        <v>55.5</v>
      </c>
      <c r="C5" s="91">
        <v>12500.4</v>
      </c>
      <c r="D5" s="28">
        <v>5117.1</v>
      </c>
      <c r="E5" s="37">
        <f t="shared" si="0"/>
        <v>0.007516963959205234</v>
      </c>
      <c r="F5" s="36" t="s">
        <v>62</v>
      </c>
      <c r="G5" s="50">
        <v>1</v>
      </c>
      <c r="H5" s="58">
        <v>5272.2</v>
      </c>
      <c r="I5" s="58">
        <v>5333</v>
      </c>
      <c r="J5" s="24">
        <f t="shared" si="2"/>
        <v>0.9885992874554659</v>
      </c>
      <c r="K5" s="18" t="s">
        <v>17</v>
      </c>
      <c r="L5" s="22">
        <f t="shared" si="3"/>
        <v>1</v>
      </c>
      <c r="M5" s="59">
        <v>12555.9</v>
      </c>
      <c r="N5" s="58">
        <v>12004.2</v>
      </c>
      <c r="O5" s="48">
        <f t="shared" si="4"/>
        <v>1.045958914379967</v>
      </c>
      <c r="P5" s="22">
        <f>IF(O5&gt;=0.9,3,IF(O5&lt;0.9,2))</f>
        <v>3</v>
      </c>
      <c r="Q5" s="96">
        <v>7383.3</v>
      </c>
      <c r="R5" s="95">
        <v>10726</v>
      </c>
      <c r="S5" s="24">
        <f t="shared" si="5"/>
        <v>0.6883553980980794</v>
      </c>
      <c r="T5" s="22">
        <f t="shared" si="6"/>
        <v>0</v>
      </c>
      <c r="U5" s="58"/>
      <c r="V5" s="58">
        <v>4072.1</v>
      </c>
      <c r="W5" s="58">
        <v>4078.3</v>
      </c>
      <c r="X5" s="58">
        <v>3853.8</v>
      </c>
      <c r="Y5" s="39">
        <f t="shared" si="7"/>
        <v>0</v>
      </c>
      <c r="Z5" s="55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8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7"/>
      <c r="AP5" s="22">
        <f t="shared" si="12"/>
        <v>0</v>
      </c>
      <c r="AQ5" s="58">
        <v>1</v>
      </c>
      <c r="AR5" s="58">
        <v>1</v>
      </c>
      <c r="AS5" s="58">
        <v>1</v>
      </c>
      <c r="AT5" s="58">
        <v>1</v>
      </c>
      <c r="AU5" s="58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988.4</v>
      </c>
      <c r="BA5" s="12">
        <v>861.1</v>
      </c>
      <c r="BB5" s="6">
        <f t="shared" si="16"/>
        <v>1.1478341656021367</v>
      </c>
      <c r="BC5" s="44">
        <f t="shared" si="17"/>
        <v>-1</v>
      </c>
      <c r="BD5" s="6"/>
      <c r="BE5" s="22">
        <f t="shared" si="18"/>
        <v>0</v>
      </c>
      <c r="BF5" s="6"/>
      <c r="BG5" s="22">
        <f t="shared" si="19"/>
        <v>0</v>
      </c>
      <c r="BH5" s="69">
        <v>0</v>
      </c>
      <c r="BI5" s="22">
        <v>0</v>
      </c>
      <c r="BJ5" s="58"/>
      <c r="BK5" s="22">
        <f>IF(ISBLANK(BJ5),0,0.5)</f>
        <v>0</v>
      </c>
      <c r="BL5" s="40">
        <f t="shared" si="20"/>
        <v>5</v>
      </c>
      <c r="BM5" s="33"/>
    </row>
    <row r="6" spans="1:65" ht="15">
      <c r="A6" s="28" t="s">
        <v>29</v>
      </c>
      <c r="B6" s="92">
        <v>0</v>
      </c>
      <c r="C6" s="91">
        <v>4385.3</v>
      </c>
      <c r="D6" s="28">
        <v>2855.4</v>
      </c>
      <c r="E6" s="37">
        <f t="shared" si="0"/>
        <v>0</v>
      </c>
      <c r="F6" s="36" t="s">
        <v>62</v>
      </c>
      <c r="G6" s="50">
        <f t="shared" si="1"/>
        <v>1</v>
      </c>
      <c r="H6" s="58">
        <v>2096</v>
      </c>
      <c r="I6" s="58">
        <v>2175</v>
      </c>
      <c r="J6" s="24">
        <f t="shared" si="2"/>
        <v>0.9636781609195403</v>
      </c>
      <c r="K6" s="18" t="s">
        <v>17</v>
      </c>
      <c r="L6" s="22">
        <f t="shared" si="3"/>
        <v>1</v>
      </c>
      <c r="M6" s="58">
        <v>4343.6</v>
      </c>
      <c r="N6" s="58">
        <v>4206.2</v>
      </c>
      <c r="O6" s="48">
        <f t="shared" si="4"/>
        <v>1.0326660643811518</v>
      </c>
      <c r="P6" s="22">
        <f>IF(O6&gt;=0.9,3,IF(4&lt;0.9,2))</f>
        <v>3</v>
      </c>
      <c r="Q6" s="94">
        <v>1529.9</v>
      </c>
      <c r="R6" s="95">
        <v>2422.8</v>
      </c>
      <c r="S6" s="24">
        <f t="shared" si="5"/>
        <v>0.6314594683836883</v>
      </c>
      <c r="T6" s="22">
        <f t="shared" si="6"/>
        <v>0</v>
      </c>
      <c r="U6" s="58"/>
      <c r="V6" s="58">
        <v>1368</v>
      </c>
      <c r="W6" s="59">
        <v>1569.3</v>
      </c>
      <c r="X6" s="58">
        <v>1268.9</v>
      </c>
      <c r="Y6" s="39">
        <f t="shared" si="7"/>
        <v>0</v>
      </c>
      <c r="Z6" s="55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8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7"/>
      <c r="AP6" s="22">
        <f t="shared" si="12"/>
        <v>0</v>
      </c>
      <c r="AQ6" s="58">
        <v>0</v>
      </c>
      <c r="AR6" s="58">
        <v>1</v>
      </c>
      <c r="AS6" s="58">
        <v>1</v>
      </c>
      <c r="AT6" s="58">
        <v>1</v>
      </c>
      <c r="AU6" s="58">
        <v>1</v>
      </c>
      <c r="AV6" s="18">
        <f t="shared" si="13"/>
        <v>4</v>
      </c>
      <c r="AW6" s="22">
        <f t="shared" si="14"/>
        <v>0</v>
      </c>
      <c r="AX6" s="6"/>
      <c r="AY6" s="22">
        <f t="shared" si="15"/>
        <v>0</v>
      </c>
      <c r="AZ6" s="12">
        <v>342.4</v>
      </c>
      <c r="BA6" s="12">
        <v>432</v>
      </c>
      <c r="BB6" s="6">
        <f t="shared" si="16"/>
        <v>0.7925925925925925</v>
      </c>
      <c r="BC6" s="44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69">
        <v>0</v>
      </c>
      <c r="BI6" s="22">
        <v>0</v>
      </c>
      <c r="BJ6" s="58">
        <v>1</v>
      </c>
      <c r="BK6" s="22">
        <f>IF(ISBLANK(BJ6),0,0.5)</f>
        <v>0.5</v>
      </c>
      <c r="BL6" s="40">
        <f t="shared" si="20"/>
        <v>6.5</v>
      </c>
      <c r="BM6" s="33"/>
    </row>
    <row r="7" spans="1:65" ht="15">
      <c r="A7" s="28" t="s">
        <v>31</v>
      </c>
      <c r="B7" s="91">
        <v>156.7</v>
      </c>
      <c r="C7" s="91">
        <v>1930.7</v>
      </c>
      <c r="D7" s="28">
        <v>1621.5</v>
      </c>
      <c r="E7" s="37">
        <f t="shared" si="0"/>
        <v>0.5067917205692107</v>
      </c>
      <c r="F7" s="36" t="s">
        <v>62</v>
      </c>
      <c r="G7" s="50">
        <f t="shared" si="1"/>
        <v>0</v>
      </c>
      <c r="H7" s="58">
        <v>1196</v>
      </c>
      <c r="I7" s="58">
        <v>1276</v>
      </c>
      <c r="J7" s="24">
        <f t="shared" si="2"/>
        <v>0.9373040752351097</v>
      </c>
      <c r="K7" s="18" t="s">
        <v>17</v>
      </c>
      <c r="L7" s="22">
        <f t="shared" si="3"/>
        <v>1</v>
      </c>
      <c r="M7" s="58">
        <v>2087.4</v>
      </c>
      <c r="N7" s="93">
        <v>1737</v>
      </c>
      <c r="O7" s="48">
        <f t="shared" si="4"/>
        <v>1.201727115716753</v>
      </c>
      <c r="P7" s="22">
        <f>IF(O7&gt;=0.9,3,IF(O7&lt;0.9,2))</f>
        <v>3</v>
      </c>
      <c r="Q7" s="96">
        <v>309.1</v>
      </c>
      <c r="R7" s="95">
        <v>476.7</v>
      </c>
      <c r="S7" s="24">
        <f t="shared" si="5"/>
        <v>0.6484161946717013</v>
      </c>
      <c r="T7" s="22">
        <f t="shared" si="6"/>
        <v>0</v>
      </c>
      <c r="U7" s="59"/>
      <c r="V7" s="58">
        <v>601.4</v>
      </c>
      <c r="W7" s="58">
        <v>579.9</v>
      </c>
      <c r="X7" s="58">
        <v>555.7</v>
      </c>
      <c r="Y7" s="39">
        <f t="shared" si="7"/>
        <v>0</v>
      </c>
      <c r="Z7" s="55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8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7"/>
      <c r="AP7" s="22">
        <f t="shared" si="12"/>
        <v>0</v>
      </c>
      <c r="AQ7" s="58">
        <v>1</v>
      </c>
      <c r="AR7" s="58">
        <v>1</v>
      </c>
      <c r="AS7" s="58">
        <v>1</v>
      </c>
      <c r="AT7" s="58">
        <v>1</v>
      </c>
      <c r="AU7" s="58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37.1</v>
      </c>
      <c r="BA7" s="12">
        <v>41.2</v>
      </c>
      <c r="BB7" s="6">
        <f t="shared" si="16"/>
        <v>0.9004854368932038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9">
        <v>0</v>
      </c>
      <c r="BI7" s="22">
        <v>0</v>
      </c>
      <c r="BJ7" s="58">
        <v>1</v>
      </c>
      <c r="BK7" s="22">
        <f>IF(ISBLANK(BJ7),0,0.5)</f>
        <v>0.5</v>
      </c>
      <c r="BL7" s="40">
        <f t="shared" si="20"/>
        <v>6.5</v>
      </c>
      <c r="BM7" s="33"/>
    </row>
    <row r="8" spans="1:76" s="4" customFormat="1" ht="15">
      <c r="A8" s="28" t="s">
        <v>32</v>
      </c>
      <c r="B8" s="92">
        <v>68.2</v>
      </c>
      <c r="C8" s="91">
        <v>3892.6</v>
      </c>
      <c r="D8" s="28">
        <v>3269.7</v>
      </c>
      <c r="E8" s="37">
        <f t="shared" si="0"/>
        <v>0.10948787927436185</v>
      </c>
      <c r="F8" s="36" t="s">
        <v>62</v>
      </c>
      <c r="G8" s="50">
        <f t="shared" si="1"/>
        <v>0</v>
      </c>
      <c r="H8" s="58">
        <v>1234.6</v>
      </c>
      <c r="I8" s="58">
        <v>1271</v>
      </c>
      <c r="J8" s="24">
        <f t="shared" si="2"/>
        <v>0.9713611329661683</v>
      </c>
      <c r="K8" s="18" t="s">
        <v>17</v>
      </c>
      <c r="L8" s="22">
        <f t="shared" si="3"/>
        <v>1</v>
      </c>
      <c r="M8" s="59">
        <v>3960.8</v>
      </c>
      <c r="N8" s="58">
        <v>3233</v>
      </c>
      <c r="O8" s="48">
        <f t="shared" si="4"/>
        <v>1.2251159913393135</v>
      </c>
      <c r="P8" s="22">
        <f>IF(O8&gt;=0.9,3,IF(O8&lt;0.9,2))</f>
        <v>3</v>
      </c>
      <c r="Q8" s="96">
        <v>622.9</v>
      </c>
      <c r="R8" s="95">
        <v>826.6</v>
      </c>
      <c r="S8" s="24">
        <f t="shared" si="5"/>
        <v>0.7535688361964674</v>
      </c>
      <c r="T8" s="22">
        <f t="shared" si="6"/>
        <v>0</v>
      </c>
      <c r="U8" s="59"/>
      <c r="V8" s="58">
        <v>992.1</v>
      </c>
      <c r="W8" s="58">
        <v>1075.9</v>
      </c>
      <c r="X8" s="97">
        <v>1165</v>
      </c>
      <c r="Y8" s="39">
        <f t="shared" si="7"/>
        <v>0</v>
      </c>
      <c r="Z8" s="55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8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7"/>
      <c r="AP8" s="22">
        <f t="shared" si="12"/>
        <v>0</v>
      </c>
      <c r="AQ8" s="70">
        <v>1</v>
      </c>
      <c r="AR8" s="70">
        <v>1</v>
      </c>
      <c r="AS8" s="70">
        <v>1</v>
      </c>
      <c r="AT8" s="70">
        <v>1</v>
      </c>
      <c r="AU8" s="70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21.8</v>
      </c>
      <c r="BA8" s="12">
        <v>34.8</v>
      </c>
      <c r="BB8" s="6">
        <f t="shared" si="16"/>
        <v>0.6264367816091955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9">
        <v>0</v>
      </c>
      <c r="BI8" s="22">
        <v>0</v>
      </c>
      <c r="BJ8" s="58">
        <v>1</v>
      </c>
      <c r="BK8" s="22">
        <f>IF(ISBLANK(BJ8),0,0.5)</f>
        <v>0.5</v>
      </c>
      <c r="BL8" s="40">
        <f t="shared" si="20"/>
        <v>6.5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91">
        <v>0</v>
      </c>
      <c r="C9" s="91">
        <v>6506.2</v>
      </c>
      <c r="D9" s="28">
        <v>5393.9</v>
      </c>
      <c r="E9" s="37">
        <f t="shared" si="0"/>
        <v>0</v>
      </c>
      <c r="F9" s="36" t="s">
        <v>62</v>
      </c>
      <c r="G9" s="50">
        <f t="shared" si="1"/>
        <v>1</v>
      </c>
      <c r="H9" s="58">
        <v>1419</v>
      </c>
      <c r="I9" s="58">
        <v>1419</v>
      </c>
      <c r="J9" s="24">
        <f t="shared" si="2"/>
        <v>1</v>
      </c>
      <c r="K9" s="18" t="s">
        <v>17</v>
      </c>
      <c r="L9" s="22">
        <f t="shared" si="3"/>
        <v>1</v>
      </c>
      <c r="M9" s="59">
        <v>6420.5</v>
      </c>
      <c r="N9" s="59">
        <v>5926</v>
      </c>
      <c r="O9" s="48">
        <f t="shared" si="4"/>
        <v>1.083445831927101</v>
      </c>
      <c r="P9" s="22">
        <f>IF(O9&gt;=0.9,3,IF(O9&lt;0.9,2))</f>
        <v>3</v>
      </c>
      <c r="Q9" s="94">
        <v>1112.3</v>
      </c>
      <c r="R9" s="95">
        <v>1365</v>
      </c>
      <c r="S9" s="25">
        <f t="shared" si="5"/>
        <v>0.8148717948717948</v>
      </c>
      <c r="T9" s="22">
        <f t="shared" si="6"/>
        <v>0</v>
      </c>
      <c r="U9" s="58"/>
      <c r="V9" s="58">
        <v>2006.2</v>
      </c>
      <c r="W9" s="58">
        <v>2332.9</v>
      </c>
      <c r="X9" s="58">
        <v>1586.9</v>
      </c>
      <c r="Y9" s="39">
        <f t="shared" si="7"/>
        <v>0</v>
      </c>
      <c r="Z9" s="55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8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7"/>
      <c r="AP9" s="22">
        <f t="shared" si="12"/>
        <v>0</v>
      </c>
      <c r="AQ9" s="58">
        <v>1</v>
      </c>
      <c r="AR9" s="58">
        <v>1</v>
      </c>
      <c r="AS9" s="58">
        <v>1</v>
      </c>
      <c r="AT9" s="58">
        <v>1</v>
      </c>
      <c r="AU9" s="58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122.6</v>
      </c>
      <c r="BA9" s="12">
        <v>121.9</v>
      </c>
      <c r="BB9" s="6">
        <f t="shared" si="16"/>
        <v>1.0057424118129614</v>
      </c>
      <c r="BC9" s="44">
        <f t="shared" si="17"/>
        <v>-1</v>
      </c>
      <c r="BD9" s="6"/>
      <c r="BE9" s="22">
        <f t="shared" si="18"/>
        <v>0</v>
      </c>
      <c r="BF9" s="6"/>
      <c r="BG9" s="22">
        <f t="shared" si="19"/>
        <v>0</v>
      </c>
      <c r="BH9" s="69">
        <v>0</v>
      </c>
      <c r="BI9" s="22">
        <v>0</v>
      </c>
      <c r="BJ9" s="58">
        <v>1</v>
      </c>
      <c r="BK9" s="22">
        <f>IF(ISBLANK(BJ9),0,0.5)</f>
        <v>0.5</v>
      </c>
      <c r="BL9" s="40">
        <f t="shared" si="20"/>
        <v>5.5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2:65" ht="14.25">
      <c r="B11" s="68"/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4"/>
      <c r="N12" s="49"/>
      <c r="U12" s="51"/>
      <c r="W12" s="53"/>
      <c r="BM12" s="33"/>
    </row>
    <row r="13" spans="13:63" ht="12.75">
      <c r="M13" s="47"/>
      <c r="U13" s="53"/>
      <c r="V13" s="71"/>
      <c r="BJ13" s="41"/>
      <c r="BK13" s="42"/>
    </row>
    <row r="14" spans="24:63" ht="12.75">
      <c r="X14" s="60"/>
      <c r="Y14" s="61"/>
      <c r="Z14" s="62"/>
      <c r="AA14" s="63"/>
      <c r="AB14" s="63"/>
      <c r="AC14" s="64"/>
      <c r="AD14" s="49"/>
      <c r="AE14" s="49"/>
      <c r="AF14" s="49"/>
      <c r="AG14" s="63"/>
      <c r="BJ14" s="41"/>
      <c r="BK14" s="41"/>
    </row>
    <row r="15" spans="24:33" ht="12.75">
      <c r="X15" s="65"/>
      <c r="Y15" s="66"/>
      <c r="Z15" s="67"/>
      <c r="AA15" s="41"/>
      <c r="AB15" s="41"/>
      <c r="AC15" s="66"/>
      <c r="AD15" s="34"/>
      <c r="AE15" s="34"/>
      <c r="AF15" s="34"/>
      <c r="AG15" s="41"/>
    </row>
    <row r="16" spans="23:33" ht="12.75">
      <c r="W16" s="56"/>
      <c r="X16" s="41"/>
      <c r="Y16" s="66"/>
      <c r="Z16" s="67"/>
      <c r="AA16" s="41"/>
      <c r="AB16" s="41"/>
      <c r="AC16" s="66"/>
      <c r="AD16" s="34"/>
      <c r="AE16" s="34"/>
      <c r="AF16" s="34"/>
      <c r="AG16" s="41"/>
    </row>
    <row r="17" spans="23:33" ht="12.75">
      <c r="W17" s="56"/>
      <c r="X17" s="65"/>
      <c r="Y17" s="66"/>
      <c r="Z17" s="67"/>
      <c r="AA17" s="41"/>
      <c r="AB17" s="41"/>
      <c r="AC17" s="66"/>
      <c r="AD17" s="34"/>
      <c r="AE17" s="34"/>
      <c r="AF17" s="34"/>
      <c r="AG17" s="41"/>
    </row>
    <row r="18" spans="24:33" ht="12.75">
      <c r="X18" s="41"/>
      <c r="Y18" s="66"/>
      <c r="Z18" s="67"/>
      <c r="AA18" s="41"/>
      <c r="AB18" s="41"/>
      <c r="AC18" s="66"/>
      <c r="AD18" s="34"/>
      <c r="AE18" s="34"/>
      <c r="AF18" s="34"/>
      <c r="AG18" s="41"/>
    </row>
    <row r="19" spans="24:33" ht="12.75">
      <c r="X19" s="65"/>
      <c r="Y19" s="66"/>
      <c r="Z19" s="67"/>
      <c r="AA19" s="41"/>
      <c r="AB19" s="41"/>
      <c r="AC19" s="66"/>
      <c r="AD19" s="34"/>
      <c r="AE19" s="34"/>
      <c r="AF19" s="34"/>
      <c r="AG19" s="41"/>
    </row>
    <row r="20" spans="24:33" ht="12.75">
      <c r="X20" s="41"/>
      <c r="Y20" s="66"/>
      <c r="Z20" s="67"/>
      <c r="AA20" s="41"/>
      <c r="AB20" s="41"/>
      <c r="AC20" s="66"/>
      <c r="AD20" s="34"/>
      <c r="AE20" s="34"/>
      <c r="AF20" s="34"/>
      <c r="AG20" s="41"/>
    </row>
    <row r="21" spans="24:33" ht="12.75">
      <c r="X21" s="65"/>
      <c r="Y21" s="66"/>
      <c r="Z21" s="67"/>
      <c r="AA21" s="41"/>
      <c r="AB21" s="41"/>
      <c r="AC21" s="66"/>
      <c r="AD21" s="34"/>
      <c r="AE21" s="34"/>
      <c r="AF21" s="34"/>
      <c r="AG21" s="41"/>
    </row>
    <row r="22" spans="24:33" ht="12.75">
      <c r="X22" s="41"/>
      <c r="Y22" s="66"/>
      <c r="Z22" s="67"/>
      <c r="AA22" s="41"/>
      <c r="AB22" s="41"/>
      <c r="AC22" s="66"/>
      <c r="AD22" s="34"/>
      <c r="AE22" s="34"/>
      <c r="AF22" s="34"/>
      <c r="AG22" s="41"/>
    </row>
    <row r="23" spans="24:33" ht="12.75">
      <c r="X23" s="65"/>
      <c r="Y23" s="66"/>
      <c r="Z23" s="67"/>
      <c r="AA23" s="41"/>
      <c r="AB23" s="41"/>
      <c r="AC23" s="66"/>
      <c r="AD23" s="34"/>
      <c r="AE23" s="34"/>
      <c r="AF23" s="34"/>
      <c r="AG23" s="41"/>
    </row>
    <row r="24" spans="24:33" ht="12.75">
      <c r="X24" s="41"/>
      <c r="Y24" s="66"/>
      <c r="Z24" s="67"/>
      <c r="AA24" s="41"/>
      <c r="AB24" s="41"/>
      <c r="AC24" s="66"/>
      <c r="AD24" s="34"/>
      <c r="AE24" s="34"/>
      <c r="AF24" s="34"/>
      <c r="AG24" s="41"/>
    </row>
  </sheetData>
  <sheetProtection/>
  <autoFilter ref="A3:BK9"/>
  <mergeCells count="19">
    <mergeCell ref="A1:V1"/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2019-11-25T08:22:02Z</dcterms:modified>
  <cp:category/>
  <cp:version/>
  <cp:contentType/>
  <cp:contentStatus/>
</cp:coreProperties>
</file>