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601" activeTab="0"/>
  </bookViews>
  <sheets>
    <sheet name="I полугодие" sheetId="1" r:id="rId1"/>
    <sheet name="Лист1" sheetId="2" r:id="rId2"/>
  </sheets>
  <definedNames>
    <definedName name="_xlnm._FilterDatabase" localSheetId="0" hidden="1">'I полугодие'!$A$3:$BK$9</definedName>
    <definedName name="Z_027ED452_6E36_405C_A380_C4AAA8274A51_.wvu.FilterData" localSheetId="0" hidden="1">'I полугодие'!$A$3:$AR$9</definedName>
    <definedName name="Z_06F3E528_7FD7_45EA_9733_70696AB6E064_.wvu.FilterData" localSheetId="0" hidden="1">'I полугодие'!$A$3:$BK$10</definedName>
    <definedName name="Z_06F3E528_7FD7_45EA_9733_70696AB6E064_.wvu.PrintTitles" localSheetId="0" hidden="1">'I полугодие'!$A:$A</definedName>
    <definedName name="Z_1E58ABDF_F5FA_4F2B_9F79_57A1C9A64C57_.wvu.FilterData" localSheetId="0" hidden="1">'I полугодие'!$A$3:$BK$10</definedName>
    <definedName name="Z_2FCE8099_1417_485A_8511_EE723EEA4481_.wvu.FilterData" localSheetId="0" hidden="1">'I полугодие'!$A$3:$AR$9</definedName>
    <definedName name="Z_3EA3AE44_20E6_4193_A2F8_53C22C0865C0_.wvu.FilterData" localSheetId="0" hidden="1">'I полугодие'!$A$3:$BK$10</definedName>
    <definedName name="Z_47618C2E_2D42_45CA_BC54_3925FFBF6CE6_.wvu.FilterData" localSheetId="0" hidden="1">'I полугодие'!$A$3:$AR$9</definedName>
    <definedName name="Z_5623871A_FE63_4492_ACCA_57FBC37D74A2_.wvu.FilterData" localSheetId="0" hidden="1">'I полугодие'!$A$3:$AR$9</definedName>
    <definedName name="Z_67FD0576_AFA8_4CFA_A2B0_67851B563777_.wvu.FilterData" localSheetId="0" hidden="1">'I полугодие'!$A$3:$BK$10</definedName>
    <definedName name="Z_7DFBAF4F_EE4F_4154_8998_FD24AFC87B75_.wvu.FilterData" localSheetId="0" hidden="1">'I полугодие'!$A$3:$AR$9</definedName>
    <definedName name="Z_83B01B27_C2A7_4B20_A590_F8781D350302_.wvu.FilterData" localSheetId="0" hidden="1">'I полугодие'!$A$3:$AR$9</definedName>
    <definedName name="Z_8479B930_2ECF_4EA0_A962_FA0F8FFA65E9_.wvu.Cols" localSheetId="0" hidden="1">'I полугодие'!$M:$P</definedName>
    <definedName name="Z_8479B930_2ECF_4EA0_A962_FA0F8FFA65E9_.wvu.FilterData" localSheetId="0" hidden="1">'I полугодие'!$A$3:$AR$9</definedName>
    <definedName name="Z_8479B930_2ECF_4EA0_A962_FA0F8FFA65E9_.wvu.PrintTitles" localSheetId="0" hidden="1">'I полугодие'!$A:$A</definedName>
    <definedName name="Z_86509CF0_1693_4145_BD67_1D5B5BC26910_.wvu.Cols" localSheetId="0" hidden="1">'I полугодие'!$M:$AD,'I полугодие'!$AI:$AL</definedName>
    <definedName name="Z_86509CF0_1693_4145_BD67_1D5B5BC26910_.wvu.FilterData" localSheetId="0" hidden="1">'I полугодие'!$A$3:$AR$9</definedName>
    <definedName name="Z_87FAD824_FED7_4F1B_9277_9B725CB39092_.wvu.FilterData" localSheetId="0" hidden="1">'I полугодие'!$A$3:$BK$10</definedName>
    <definedName name="Z_9625BFD3_6AEA_44D4_8F34_A9CE23E02485_.wvu.FilterData" localSheetId="0" hidden="1">'I полугодие'!$A$3:$BK$10</definedName>
    <definedName name="Z_96F19E6A_E9EC_4613_AA7E_553FFAF2726F_.wvu.FilterData" localSheetId="0" hidden="1">'I полугодие'!$A$3:$AR$9</definedName>
    <definedName name="Z_A073C89F_C785_4083_91CF_BBD92C69538C_.wvu.FilterData" localSheetId="0" hidden="1">'I полугодие'!$A$3:$AR$9</definedName>
    <definedName name="Z_A0CB5671_798E_47D4_8F2F_926DE6C0913F_.wvu.FilterData" localSheetId="0" hidden="1">'I полугодие'!$A$3:$AR$9</definedName>
    <definedName name="Z_CC3239AA_6ABC_4AD9_82FB_E11EF96A938B_.wvu.FilterData" localSheetId="0" hidden="1">'I полугодие'!$A$3:$BK$10</definedName>
    <definedName name="Z_CCE22413_FD19_4F63_B002_75D8202D430D_.wvu.FilterData" localSheetId="0" hidden="1">'I полугодие'!$A$3:$BK$10</definedName>
    <definedName name="Z_E3C09BFA_8B90_4516_B4A1_C40194786251_.wvu.FilterData" localSheetId="0" hidden="1">'I полугодие'!$A$3:$BK$10</definedName>
    <definedName name="Z_E6E35B51_2B6C_4505_80DA_44E3E0129050_.wvu.FilterData" localSheetId="0" hidden="1">'I полугодие'!$A$3:$BK$9</definedName>
    <definedName name="_xlnm.Print_Titles" localSheetId="0">'I полугодие'!$A:$A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<sst xmlns="http://schemas.openxmlformats.org/spreadsheetml/2006/main" count="99" uniqueCount="79">
  <si>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</si>
  <si>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</si>
  <si>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</si>
  <si>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</si>
  <si>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</si>
  <si>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</si>
  <si>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</si>
  <si>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</si>
  <si>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</si>
  <si>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</si>
  <si>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</si>
  <si>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</si>
  <si>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</si>
  <si>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</si>
  <si>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</si>
  <si>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</si>
  <si>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</si>
  <si>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</si>
  <si>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</si>
  <si>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</si>
  <si>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</si>
  <si>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</si>
  <si>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</si>
  <si>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</si>
  <si>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</si>
  <si>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</si>
  <si>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</si>
  <si>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</si>
  <si>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</si>
  <si>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</si>
  <si>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</si>
  <si>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</si>
  <si>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</si>
  <si>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</si>
  <si>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</si>
  <si>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</si>
  <si>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</si>
  <si>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</si>
  <si>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</si>
  <si>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</si>
  <si>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</si>
  <si>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</si>
  <si>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</si>
  <si>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</si>
  <si>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</si>
  <si>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</si>
  <si>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</si>
  <si>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</si>
  <si>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</si>
  <si>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</si>
  <si>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</si>
  <si>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</si>
  <si>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</si>
  <si>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</si>
  <si>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</si>
  <si>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</si>
  <si>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</si>
  <si>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</si>
  <si>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</si>
  <si>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</si>
  <si>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</si>
  <si>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</si>
  <si>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</si>
  <si>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</si>
  <si>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</si>
  <si>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</si>
  <si>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</si>
  <si>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</si>
  <si>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</si>
  <si>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</si>
  <si>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</si>
  <si>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</si>
  <si>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</si>
  <si>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</si>
  <si>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</si>
  <si>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</si>
  <si>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</si>
  <si>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</si>
  <si>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первое полугодие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</si>
</sst>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20" borderId="1">
      <alignment horizontal="right" vertical="top" shrinkToFi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center" vertical="top" wrapText="1"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5" borderId="0" xfId="0" applyFont="1" applyFill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16" fillId="37" borderId="13" xfId="61" applyFont="1" applyFill="1" applyBorder="1" applyAlignment="1" applyProtection="1">
      <alignment horizontal="center"/>
      <protection/>
    </xf>
    <xf numFmtId="0" fontId="2" fillId="38" borderId="13" xfId="0" applyFont="1" applyFill="1" applyBorder="1" applyAlignment="1">
      <alignment horizontal="center"/>
    </xf>
    <xf numFmtId="1" fontId="0" fillId="39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13" xfId="0" applyNumberFormat="1" applyFont="1" applyFill="1" applyBorder="1" applyAlignment="1">
      <alignment horizontal="center"/>
    </xf>
    <xf numFmtId="176" fontId="55" fillId="0" borderId="1" xfId="33" applyNumberFormat="1" applyFont="1" applyFill="1" applyAlignment="1" applyProtection="1">
      <alignment horizontal="center" vertical="center" shrinkToFit="1"/>
      <protection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3" fillId="39" borderId="14" xfId="0" applyFont="1" applyFill="1" applyBorder="1" applyAlignment="1">
      <alignment horizontal="center" vertical="top" wrapText="1"/>
    </xf>
    <xf numFmtId="0" fontId="13" fillId="39" borderId="16" xfId="0" applyFont="1" applyFill="1" applyBorder="1" applyAlignment="1">
      <alignment horizontal="center" vertical="top" wrapText="1"/>
    </xf>
    <xf numFmtId="0" fontId="13" fillId="39" borderId="1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7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177" fontId="15" fillId="0" borderId="13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/>
    </xf>
    <xf numFmtId="176" fontId="55" fillId="0" borderId="1" xfId="33" applyNumberFormat="1" applyFont="1" applyFill="1" applyAlignment="1" applyProtection="1">
      <alignment horizontal="center" vertical="top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2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9" width="15.125" style="3" customWidth="1"/>
    <col min="10" max="10" width="9.125" style="15" customWidth="1"/>
    <col min="11" max="12" width="9.125" style="3" customWidth="1"/>
    <col min="13" max="13" width="16.37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9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66" t="s">
        <v>0</v>
      </c>
      <c r="B2" s="55" t="s">
        <v>73</v>
      </c>
      <c r="C2" s="56"/>
      <c r="D2" s="56"/>
      <c r="E2" s="56"/>
      <c r="F2" s="56"/>
      <c r="G2" s="57"/>
      <c r="H2" s="62" t="s">
        <v>74</v>
      </c>
      <c r="I2" s="63"/>
      <c r="J2" s="63"/>
      <c r="K2" s="63"/>
      <c r="L2" s="64"/>
      <c r="M2" s="62" t="s">
        <v>75</v>
      </c>
      <c r="N2" s="63"/>
      <c r="O2" s="63"/>
      <c r="P2" s="64"/>
      <c r="Q2" s="68" t="s">
        <v>76</v>
      </c>
      <c r="R2" s="68"/>
      <c r="S2" s="68"/>
      <c r="T2" s="68"/>
      <c r="U2" s="62" t="s">
        <v>52</v>
      </c>
      <c r="V2" s="63"/>
      <c r="W2" s="63"/>
      <c r="X2" s="63"/>
      <c r="Y2" s="63"/>
      <c r="Z2" s="64"/>
      <c r="AA2" s="69" t="s">
        <v>27</v>
      </c>
      <c r="AB2" s="69"/>
      <c r="AC2" s="69"/>
      <c r="AD2" s="69"/>
      <c r="AE2" s="69"/>
      <c r="AF2" s="69"/>
      <c r="AG2" s="68" t="s">
        <v>77</v>
      </c>
      <c r="AH2" s="68"/>
      <c r="AI2" s="60" t="s">
        <v>21</v>
      </c>
      <c r="AJ2" s="70"/>
      <c r="AK2" s="70"/>
      <c r="AL2" s="70"/>
      <c r="AM2" s="70"/>
      <c r="AN2" s="61"/>
      <c r="AO2" s="60" t="s">
        <v>53</v>
      </c>
      <c r="AP2" s="61"/>
      <c r="AQ2" s="52" t="s">
        <v>54</v>
      </c>
      <c r="AR2" s="54"/>
      <c r="AS2" s="54"/>
      <c r="AT2" s="54"/>
      <c r="AU2" s="54"/>
      <c r="AV2" s="54"/>
      <c r="AW2" s="53"/>
      <c r="AX2" s="60" t="s">
        <v>55</v>
      </c>
      <c r="AY2" s="61"/>
      <c r="AZ2" s="52" t="s">
        <v>56</v>
      </c>
      <c r="BA2" s="54"/>
      <c r="BB2" s="54"/>
      <c r="BC2" s="53"/>
      <c r="BD2" s="52" t="s">
        <v>57</v>
      </c>
      <c r="BE2" s="53"/>
      <c r="BF2" s="52" t="s">
        <v>58</v>
      </c>
      <c r="BG2" s="53"/>
      <c r="BH2" s="52" t="s">
        <v>59</v>
      </c>
      <c r="BI2" s="53"/>
      <c r="BJ2" s="52" t="s">
        <v>60</v>
      </c>
      <c r="BK2" s="53"/>
      <c r="BL2" s="58" t="s">
        <v>35</v>
      </c>
    </row>
    <row r="3" spans="1:64" s="11" customFormat="1" ht="174.75" customHeight="1">
      <c r="A3" s="67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4" t="s">
        <v>63</v>
      </c>
      <c r="Q3" s="2" t="s">
        <v>36</v>
      </c>
      <c r="R3" s="2" t="s">
        <v>37</v>
      </c>
      <c r="S3" s="10" t="s">
        <v>1</v>
      </c>
      <c r="T3" s="31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1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1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59"/>
    </row>
    <row r="4" spans="1:121" ht="15">
      <c r="A4" s="28" t="s">
        <v>28</v>
      </c>
      <c r="B4" s="75">
        <v>449.6</v>
      </c>
      <c r="C4" s="75">
        <v>9823.8</v>
      </c>
      <c r="D4" s="28">
        <v>4435.9</v>
      </c>
      <c r="E4" s="33">
        <f aca="true" t="shared" si="0" ref="E4:E9">B4/(C4-D4)</f>
        <v>0.08344624065034616</v>
      </c>
      <c r="F4" s="32" t="s">
        <v>62</v>
      </c>
      <c r="G4" s="43">
        <f aca="true" t="shared" si="1" ref="G4:G9">IF(E4&lt;=0.1,1,0)</f>
        <v>1</v>
      </c>
      <c r="H4" s="46">
        <v>5878</v>
      </c>
      <c r="I4" s="46">
        <v>5878</v>
      </c>
      <c r="J4" s="24">
        <f aca="true" t="shared" si="2" ref="J4:J9">H4/I4</f>
        <v>1</v>
      </c>
      <c r="K4" s="18" t="s">
        <v>17</v>
      </c>
      <c r="L4" s="22">
        <f aca="true" t="shared" si="3" ref="L4:L9">IF(J4&lt;=1,1,0)</f>
        <v>1</v>
      </c>
      <c r="M4" s="46">
        <v>10273.4</v>
      </c>
      <c r="N4" s="50">
        <v>9054.8</v>
      </c>
      <c r="O4" s="42">
        <f aca="true" t="shared" si="4" ref="O4:O9">M4/N4</f>
        <v>1.1345805539603304</v>
      </c>
      <c r="P4" s="22">
        <f>IF(O4&gt;=0.9,3,IF(O4&lt;0.9,2))</f>
        <v>3</v>
      </c>
      <c r="Q4" s="71">
        <v>5387.9</v>
      </c>
      <c r="R4" s="72">
        <v>10538.9</v>
      </c>
      <c r="S4" s="24">
        <f aca="true" t="shared" si="5" ref="S4:S9">Q4/R4</f>
        <v>0.5112393134008293</v>
      </c>
      <c r="T4" s="22">
        <f aca="true" t="shared" si="6" ref="T4:T9">IF(AND(S4&gt;=0.95,S4&lt;=1.05),1,IF(OR(AND(S4&gt;=0.85,S4&lt;0.95),AND(S4&gt;1.05,S4&lt;=1.15)),0.5,0))</f>
        <v>0</v>
      </c>
      <c r="U4" s="50"/>
      <c r="V4" s="50">
        <v>3962.5</v>
      </c>
      <c r="W4" s="46">
        <v>5092.3</v>
      </c>
      <c r="X4" s="46"/>
      <c r="Y4" s="35">
        <f aca="true" t="shared" si="7" ref="Y4:Y9">U4/((V4+W4+X4)/3)</f>
        <v>0</v>
      </c>
      <c r="Z4" s="44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46">
        <v>0</v>
      </c>
      <c r="AH4" s="22">
        <f aca="true" t="shared" si="9" ref="AH4:AH9">IF(AG4&gt;0,-1,0)</f>
        <v>0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45"/>
      <c r="AP4" s="22">
        <f aca="true" t="shared" si="12" ref="AP4:AP9">IF(ISBLANK(AO4),0,-1)</f>
        <v>0</v>
      </c>
      <c r="AQ4" s="46">
        <v>1</v>
      </c>
      <c r="AR4" s="46">
        <v>1</v>
      </c>
      <c r="AS4" s="46">
        <v>1</v>
      </c>
      <c r="AT4" s="46">
        <v>1</v>
      </c>
      <c r="AU4" s="46">
        <v>1</v>
      </c>
      <c r="AV4" s="18">
        <f aca="true" t="shared" si="13" ref="AV4:AV9">AQ4+AR4+AS4+AT4+AU4</f>
        <v>5</v>
      </c>
      <c r="AW4" s="22">
        <f aca="true" t="shared" si="14" ref="AW4:AW9">IF(AV4&gt;=5,1,0)</f>
        <v>1</v>
      </c>
      <c r="AX4" s="6"/>
      <c r="AY4" s="22">
        <f aca="true" t="shared" si="15" ref="AY4:AY9">IF(ISBLANK(AX4),0,-1)</f>
        <v>0</v>
      </c>
      <c r="AZ4" s="12">
        <v>438</v>
      </c>
      <c r="BA4" s="12">
        <v>462.1</v>
      </c>
      <c r="BB4" s="6">
        <f aca="true" t="shared" si="16" ref="BB4:BB9">AZ4/BA4</f>
        <v>0.947846786409868</v>
      </c>
      <c r="BC4" s="39">
        <f aca="true" t="shared" si="17" ref="BC4:BC9">IF(BB4&lt;1,1,(IF(BB4=1,0,(IF(BB4&gt;1.5,-2,-1)))))</f>
        <v>1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">
        <v>0</v>
      </c>
      <c r="BI4" s="22">
        <v>0</v>
      </c>
      <c r="BJ4" s="46"/>
      <c r="BK4" s="38">
        <v>0</v>
      </c>
      <c r="BL4" s="36">
        <f aca="true" t="shared" si="20" ref="BL4:BL9">G4+L4+P4+T4+Z4+AH4+AP4+AW4+AY4+BC4+BE4+BG4+BI4+BK4</f>
        <v>7</v>
      </c>
      <c r="BM4" s="29"/>
      <c r="DQ4" s="37"/>
    </row>
    <row r="5" spans="1:65" ht="15">
      <c r="A5" s="28" t="s">
        <v>30</v>
      </c>
      <c r="B5" s="75">
        <v>491.5</v>
      </c>
      <c r="C5" s="75">
        <v>13630</v>
      </c>
      <c r="D5" s="28">
        <v>7379.7</v>
      </c>
      <c r="E5" s="33">
        <f t="shared" si="0"/>
        <v>0.07863622546117786</v>
      </c>
      <c r="F5" s="32" t="s">
        <v>62</v>
      </c>
      <c r="G5" s="43">
        <v>1</v>
      </c>
      <c r="H5" s="46">
        <v>6652</v>
      </c>
      <c r="I5" s="46">
        <v>6652</v>
      </c>
      <c r="J5" s="24">
        <f t="shared" si="2"/>
        <v>1</v>
      </c>
      <c r="K5" s="18" t="s">
        <v>17</v>
      </c>
      <c r="L5" s="22">
        <f t="shared" si="3"/>
        <v>1</v>
      </c>
      <c r="M5" s="50">
        <v>14121.5</v>
      </c>
      <c r="N5" s="50">
        <v>13381.6</v>
      </c>
      <c r="O5" s="42">
        <f t="shared" si="4"/>
        <v>1.055292341722963</v>
      </c>
      <c r="P5" s="22">
        <f>IF(O5&gt;=0.9,3,IF(O5&lt;0.9,2))</f>
        <v>3</v>
      </c>
      <c r="Q5" s="73">
        <v>6250.3</v>
      </c>
      <c r="R5" s="72">
        <v>12211.4</v>
      </c>
      <c r="S5" s="24">
        <f t="shared" si="5"/>
        <v>0.5118413941071458</v>
      </c>
      <c r="T5" s="22">
        <f t="shared" si="6"/>
        <v>0</v>
      </c>
      <c r="U5" s="46"/>
      <c r="V5" s="50">
        <v>4700</v>
      </c>
      <c r="W5" s="46">
        <v>8681.6</v>
      </c>
      <c r="X5" s="46"/>
      <c r="Y5" s="35">
        <f t="shared" si="7"/>
        <v>0</v>
      </c>
      <c r="Z5" s="44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46">
        <v>0</v>
      </c>
      <c r="AH5" s="22">
        <f t="shared" si="9"/>
        <v>0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45"/>
      <c r="AP5" s="22">
        <f t="shared" si="12"/>
        <v>0</v>
      </c>
      <c r="AQ5" s="46">
        <v>1</v>
      </c>
      <c r="AR5" s="46">
        <v>1</v>
      </c>
      <c r="AS5" s="46">
        <v>1</v>
      </c>
      <c r="AT5" s="46">
        <v>1</v>
      </c>
      <c r="AU5" s="46">
        <v>1</v>
      </c>
      <c r="AV5" s="18">
        <f t="shared" si="13"/>
        <v>5</v>
      </c>
      <c r="AW5" s="22">
        <f t="shared" si="14"/>
        <v>1</v>
      </c>
      <c r="AX5" s="6"/>
      <c r="AY5" s="22">
        <f t="shared" si="15"/>
        <v>0</v>
      </c>
      <c r="AZ5" s="12">
        <v>606.2</v>
      </c>
      <c r="BA5" s="12">
        <v>380.8</v>
      </c>
      <c r="BB5" s="6">
        <f t="shared" si="16"/>
        <v>1.5919117647058825</v>
      </c>
      <c r="BC5" s="39">
        <f t="shared" si="17"/>
        <v>-2</v>
      </c>
      <c r="BD5" s="6"/>
      <c r="BE5" s="22">
        <f t="shared" si="18"/>
        <v>0</v>
      </c>
      <c r="BF5" s="6"/>
      <c r="BG5" s="22">
        <f t="shared" si="19"/>
        <v>0</v>
      </c>
      <c r="BH5" s="6">
        <v>0</v>
      </c>
      <c r="BI5" s="22">
        <v>0</v>
      </c>
      <c r="BJ5" s="46"/>
      <c r="BK5" s="22">
        <f>IF(ISBLANK(BJ5),0,0.5)</f>
        <v>0</v>
      </c>
      <c r="BL5" s="36">
        <f t="shared" si="20"/>
        <v>4</v>
      </c>
      <c r="BM5" s="29"/>
    </row>
    <row r="6" spans="1:65" ht="15">
      <c r="A6" s="28" t="s">
        <v>29</v>
      </c>
      <c r="B6" s="76">
        <v>0</v>
      </c>
      <c r="C6" s="75">
        <v>5233.2</v>
      </c>
      <c r="D6" s="28">
        <v>3935</v>
      </c>
      <c r="E6" s="33">
        <f t="shared" si="0"/>
        <v>0</v>
      </c>
      <c r="F6" s="32" t="s">
        <v>62</v>
      </c>
      <c r="G6" s="43">
        <f t="shared" si="1"/>
        <v>1</v>
      </c>
      <c r="H6" s="46">
        <v>2527.9</v>
      </c>
      <c r="I6" s="46">
        <v>3391</v>
      </c>
      <c r="J6" s="24">
        <f t="shared" si="2"/>
        <v>0.745473311707461</v>
      </c>
      <c r="K6" s="18" t="s">
        <v>17</v>
      </c>
      <c r="L6" s="22">
        <f t="shared" si="3"/>
        <v>1</v>
      </c>
      <c r="M6" s="46">
        <v>5123.4</v>
      </c>
      <c r="N6" s="50">
        <v>4702.7</v>
      </c>
      <c r="O6" s="42">
        <f t="shared" si="4"/>
        <v>1.089459246815659</v>
      </c>
      <c r="P6" s="22">
        <f>IF(O6&gt;=0.9,3,IF(4&lt;0.9,2))</f>
        <v>3</v>
      </c>
      <c r="Q6" s="74">
        <v>1298.2</v>
      </c>
      <c r="R6" s="72">
        <v>2952.6</v>
      </c>
      <c r="S6" s="24">
        <f t="shared" si="5"/>
        <v>0.43968028178554497</v>
      </c>
      <c r="T6" s="22">
        <f t="shared" si="6"/>
        <v>0</v>
      </c>
      <c r="U6" s="46"/>
      <c r="V6" s="50">
        <v>2080.3</v>
      </c>
      <c r="W6" s="50">
        <v>2622.4</v>
      </c>
      <c r="X6" s="46"/>
      <c r="Y6" s="35">
        <f t="shared" si="7"/>
        <v>0</v>
      </c>
      <c r="Z6" s="44">
        <v>0</v>
      </c>
      <c r="AA6" s="6"/>
      <c r="AB6" s="6"/>
      <c r="AC6" s="13"/>
      <c r="AD6" s="12"/>
      <c r="AE6" s="27">
        <v>0</v>
      </c>
      <c r="AF6" s="22">
        <f t="shared" si="8"/>
        <v>0</v>
      </c>
      <c r="AG6" s="46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45"/>
      <c r="AP6" s="22">
        <f t="shared" si="12"/>
        <v>0</v>
      </c>
      <c r="AQ6" s="46">
        <v>1</v>
      </c>
      <c r="AR6" s="46">
        <v>1</v>
      </c>
      <c r="AS6" s="46">
        <v>1</v>
      </c>
      <c r="AT6" s="46">
        <v>1</v>
      </c>
      <c r="AU6" s="46">
        <v>1</v>
      </c>
      <c r="AV6" s="18">
        <f t="shared" si="13"/>
        <v>5</v>
      </c>
      <c r="AW6" s="22">
        <f t="shared" si="14"/>
        <v>1</v>
      </c>
      <c r="AX6" s="6"/>
      <c r="AY6" s="22">
        <f t="shared" si="15"/>
        <v>0</v>
      </c>
      <c r="AZ6" s="12">
        <v>268.7</v>
      </c>
      <c r="BA6" s="12">
        <v>216.9</v>
      </c>
      <c r="BB6" s="6">
        <f t="shared" si="16"/>
        <v>1.238819732595666</v>
      </c>
      <c r="BC6" s="39">
        <f t="shared" si="17"/>
        <v>-1</v>
      </c>
      <c r="BD6" s="6"/>
      <c r="BE6" s="22">
        <f t="shared" si="18"/>
        <v>0</v>
      </c>
      <c r="BF6" s="6"/>
      <c r="BG6" s="22">
        <f t="shared" si="19"/>
        <v>0</v>
      </c>
      <c r="BH6" s="6">
        <v>0</v>
      </c>
      <c r="BI6" s="22">
        <v>0</v>
      </c>
      <c r="BJ6" s="46"/>
      <c r="BK6" s="22">
        <f>IF(ISBLANK(BJ6),0,0.5)</f>
        <v>0</v>
      </c>
      <c r="BL6" s="36">
        <f t="shared" si="20"/>
        <v>5</v>
      </c>
      <c r="BM6" s="29"/>
    </row>
    <row r="7" spans="1:65" ht="15">
      <c r="A7" s="28" t="s">
        <v>31</v>
      </c>
      <c r="B7" s="75">
        <v>0</v>
      </c>
      <c r="C7" s="75">
        <v>1538.5</v>
      </c>
      <c r="D7" s="28">
        <v>1318.7</v>
      </c>
      <c r="E7" s="33">
        <f t="shared" si="0"/>
        <v>0</v>
      </c>
      <c r="F7" s="32" t="s">
        <v>62</v>
      </c>
      <c r="G7" s="43">
        <f t="shared" si="1"/>
        <v>1</v>
      </c>
      <c r="H7" s="46">
        <v>1435.9</v>
      </c>
      <c r="I7" s="46">
        <v>1666</v>
      </c>
      <c r="J7" s="24">
        <f t="shared" si="2"/>
        <v>0.8618847539015607</v>
      </c>
      <c r="K7" s="18" t="s">
        <v>17</v>
      </c>
      <c r="L7" s="22">
        <f t="shared" si="3"/>
        <v>1</v>
      </c>
      <c r="M7" s="46">
        <v>1478.3</v>
      </c>
      <c r="N7" s="78">
        <v>1434.8</v>
      </c>
      <c r="O7" s="42">
        <f t="shared" si="4"/>
        <v>1.0303178143295233</v>
      </c>
      <c r="P7" s="22">
        <f>IF(O7&gt;=0.9,3,IF(O7&lt;0.9,2))</f>
        <v>3</v>
      </c>
      <c r="Q7" s="73">
        <v>219.8</v>
      </c>
      <c r="R7" s="72">
        <v>487.1</v>
      </c>
      <c r="S7" s="24">
        <f t="shared" si="5"/>
        <v>0.4512420447546705</v>
      </c>
      <c r="T7" s="22">
        <f t="shared" si="6"/>
        <v>0</v>
      </c>
      <c r="U7" s="50"/>
      <c r="V7" s="50">
        <v>473.9</v>
      </c>
      <c r="W7" s="46">
        <v>960.9</v>
      </c>
      <c r="X7" s="46"/>
      <c r="Y7" s="35">
        <f t="shared" si="7"/>
        <v>0</v>
      </c>
      <c r="Z7" s="44">
        <v>0</v>
      </c>
      <c r="AA7" s="6"/>
      <c r="AB7" s="6"/>
      <c r="AC7" s="13"/>
      <c r="AD7" s="12"/>
      <c r="AE7" s="27">
        <v>0</v>
      </c>
      <c r="AF7" s="22">
        <f t="shared" si="8"/>
        <v>0</v>
      </c>
      <c r="AG7" s="46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45"/>
      <c r="AP7" s="22">
        <f t="shared" si="12"/>
        <v>0</v>
      </c>
      <c r="AQ7" s="46">
        <v>1</v>
      </c>
      <c r="AR7" s="46">
        <v>1</v>
      </c>
      <c r="AS7" s="46">
        <v>1</v>
      </c>
      <c r="AT7" s="46">
        <v>1</v>
      </c>
      <c r="AU7" s="46">
        <v>1</v>
      </c>
      <c r="AV7" s="18">
        <f t="shared" si="13"/>
        <v>5</v>
      </c>
      <c r="AW7" s="22">
        <f t="shared" si="14"/>
        <v>1</v>
      </c>
      <c r="AX7" s="6"/>
      <c r="AY7" s="22">
        <f t="shared" si="15"/>
        <v>0</v>
      </c>
      <c r="AZ7" s="12">
        <v>20.9</v>
      </c>
      <c r="BA7" s="12">
        <v>24</v>
      </c>
      <c r="BB7" s="6">
        <f t="shared" si="16"/>
        <v>0.8708333333333332</v>
      </c>
      <c r="BC7" s="39">
        <f t="shared" si="17"/>
        <v>1</v>
      </c>
      <c r="BD7" s="6"/>
      <c r="BE7" s="22">
        <f t="shared" si="18"/>
        <v>0</v>
      </c>
      <c r="BF7" s="6"/>
      <c r="BG7" s="22">
        <f t="shared" si="19"/>
        <v>0</v>
      </c>
      <c r="BH7" s="6">
        <v>0</v>
      </c>
      <c r="BI7" s="22">
        <v>0</v>
      </c>
      <c r="BJ7" s="46"/>
      <c r="BK7" s="22">
        <f>IF(ISBLANK(BJ7),0,0.5)</f>
        <v>0</v>
      </c>
      <c r="BL7" s="36">
        <f t="shared" si="20"/>
        <v>7</v>
      </c>
      <c r="BM7" s="29"/>
    </row>
    <row r="8" spans="1:76" s="4" customFormat="1" ht="15">
      <c r="A8" s="28" t="s">
        <v>32</v>
      </c>
      <c r="B8" s="77">
        <v>19.8</v>
      </c>
      <c r="C8" s="75">
        <v>2967.2</v>
      </c>
      <c r="D8" s="28">
        <v>2511</v>
      </c>
      <c r="E8" s="33">
        <f t="shared" si="0"/>
        <v>0.04340201665935995</v>
      </c>
      <c r="F8" s="32" t="s">
        <v>62</v>
      </c>
      <c r="G8" s="43">
        <f t="shared" si="1"/>
        <v>1</v>
      </c>
      <c r="H8" s="46">
        <v>1571.7</v>
      </c>
      <c r="I8" s="46">
        <v>1654</v>
      </c>
      <c r="J8" s="24">
        <f t="shared" si="2"/>
        <v>0.9502418379685611</v>
      </c>
      <c r="K8" s="18" t="s">
        <v>17</v>
      </c>
      <c r="L8" s="22">
        <f t="shared" si="3"/>
        <v>1</v>
      </c>
      <c r="M8" s="50">
        <v>2986.9</v>
      </c>
      <c r="N8" s="50">
        <v>2529</v>
      </c>
      <c r="O8" s="42">
        <f t="shared" si="4"/>
        <v>1.181059707394227</v>
      </c>
      <c r="P8" s="22">
        <f>IF(O8&gt;=0.9,3,IF(O8&lt;0.9,2))</f>
        <v>3</v>
      </c>
      <c r="Q8" s="73">
        <v>456.2</v>
      </c>
      <c r="R8" s="72">
        <v>814.8</v>
      </c>
      <c r="S8" s="24">
        <f t="shared" si="5"/>
        <v>0.5598919980363279</v>
      </c>
      <c r="T8" s="22">
        <f t="shared" si="6"/>
        <v>0</v>
      </c>
      <c r="U8" s="50"/>
      <c r="V8" s="46">
        <v>1019.1</v>
      </c>
      <c r="W8" s="46">
        <v>1509.9</v>
      </c>
      <c r="X8" s="51"/>
      <c r="Y8" s="35">
        <f t="shared" si="7"/>
        <v>0</v>
      </c>
      <c r="Z8" s="44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46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45"/>
      <c r="AP8" s="22">
        <f t="shared" si="12"/>
        <v>0</v>
      </c>
      <c r="AQ8" s="46">
        <v>1</v>
      </c>
      <c r="AR8" s="46">
        <v>1</v>
      </c>
      <c r="AS8" s="46">
        <v>1</v>
      </c>
      <c r="AT8" s="46">
        <v>1</v>
      </c>
      <c r="AU8" s="46">
        <v>1</v>
      </c>
      <c r="AV8" s="18">
        <f t="shared" si="13"/>
        <v>5</v>
      </c>
      <c r="AW8" s="22">
        <f t="shared" si="14"/>
        <v>1</v>
      </c>
      <c r="AX8" s="6"/>
      <c r="AY8" s="22">
        <f t="shared" si="15"/>
        <v>0</v>
      </c>
      <c r="AZ8" s="12">
        <v>17.2</v>
      </c>
      <c r="BA8" s="12">
        <v>24.6</v>
      </c>
      <c r="BB8" s="6">
        <f t="shared" si="16"/>
        <v>0.6991869918699186</v>
      </c>
      <c r="BC8" s="39">
        <f t="shared" si="17"/>
        <v>1</v>
      </c>
      <c r="BD8" s="6"/>
      <c r="BE8" s="22">
        <f t="shared" si="18"/>
        <v>0</v>
      </c>
      <c r="BF8" s="6"/>
      <c r="BG8" s="22">
        <f t="shared" si="19"/>
        <v>0</v>
      </c>
      <c r="BH8" s="6">
        <v>0</v>
      </c>
      <c r="BI8" s="22">
        <v>0</v>
      </c>
      <c r="BJ8" s="46"/>
      <c r="BK8" s="22">
        <f>IF(ISBLANK(BJ8),0,0.5)</f>
        <v>0</v>
      </c>
      <c r="BL8" s="36">
        <f t="shared" si="20"/>
        <v>7</v>
      </c>
      <c r="BM8" s="29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75">
        <v>0</v>
      </c>
      <c r="C9" s="75">
        <v>7193.4</v>
      </c>
      <c r="D9" s="28">
        <v>6615.3</v>
      </c>
      <c r="E9" s="33">
        <f t="shared" si="0"/>
        <v>0</v>
      </c>
      <c r="F9" s="32" t="s">
        <v>62</v>
      </c>
      <c r="G9" s="43">
        <f t="shared" si="1"/>
        <v>1</v>
      </c>
      <c r="H9" s="46">
        <v>1757</v>
      </c>
      <c r="I9" s="46">
        <v>1855</v>
      </c>
      <c r="J9" s="24">
        <f t="shared" si="2"/>
        <v>0.9471698113207547</v>
      </c>
      <c r="K9" s="18" t="s">
        <v>17</v>
      </c>
      <c r="L9" s="22">
        <f t="shared" si="3"/>
        <v>1</v>
      </c>
      <c r="M9" s="50">
        <v>7155.7</v>
      </c>
      <c r="N9" s="50">
        <v>5707</v>
      </c>
      <c r="O9" s="42">
        <f t="shared" si="4"/>
        <v>1.2538461538461538</v>
      </c>
      <c r="P9" s="22">
        <f>IF(O9&gt;=0.9,3,IF(O9&lt;0.9,2))</f>
        <v>3</v>
      </c>
      <c r="Q9" s="74">
        <v>578.1</v>
      </c>
      <c r="R9" s="72">
        <v>1384</v>
      </c>
      <c r="S9" s="25">
        <f t="shared" si="5"/>
        <v>0.4177023121387283</v>
      </c>
      <c r="T9" s="22">
        <f t="shared" si="6"/>
        <v>0</v>
      </c>
      <c r="U9" s="50"/>
      <c r="V9" s="50">
        <v>2160.1</v>
      </c>
      <c r="W9" s="46">
        <v>3546.9</v>
      </c>
      <c r="X9" s="46"/>
      <c r="Y9" s="35">
        <f t="shared" si="7"/>
        <v>0</v>
      </c>
      <c r="Z9" s="44">
        <v>0</v>
      </c>
      <c r="AA9" s="6"/>
      <c r="AB9" s="6"/>
      <c r="AC9" s="13"/>
      <c r="AD9" s="12"/>
      <c r="AE9" s="27">
        <v>0</v>
      </c>
      <c r="AF9" s="22">
        <f t="shared" si="8"/>
        <v>0</v>
      </c>
      <c r="AG9" s="46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45"/>
      <c r="AP9" s="22">
        <f t="shared" si="12"/>
        <v>0</v>
      </c>
      <c r="AQ9" s="46">
        <v>1</v>
      </c>
      <c r="AR9" s="46">
        <v>1</v>
      </c>
      <c r="AS9" s="46">
        <v>1</v>
      </c>
      <c r="AT9" s="46">
        <v>1</v>
      </c>
      <c r="AU9" s="46">
        <v>1</v>
      </c>
      <c r="AV9" s="18">
        <f t="shared" si="13"/>
        <v>5</v>
      </c>
      <c r="AW9" s="22">
        <f t="shared" si="14"/>
        <v>1</v>
      </c>
      <c r="AX9" s="6"/>
      <c r="AY9" s="22">
        <f t="shared" si="15"/>
        <v>0</v>
      </c>
      <c r="AZ9" s="12">
        <v>33.1</v>
      </c>
      <c r="BA9" s="12">
        <v>38.1</v>
      </c>
      <c r="BB9" s="6">
        <f t="shared" si="16"/>
        <v>0.868766404199475</v>
      </c>
      <c r="BC9" s="39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6">
        <v>0</v>
      </c>
      <c r="BI9" s="22">
        <v>0</v>
      </c>
      <c r="BJ9" s="46"/>
      <c r="BK9" s="22">
        <f>IF(ISBLANK(BJ9),0,0.5)</f>
        <v>0</v>
      </c>
      <c r="BL9" s="36">
        <f t="shared" si="20"/>
        <v>7</v>
      </c>
      <c r="BM9" s="29"/>
    </row>
    <row r="10" spans="1:65" ht="14.25">
      <c r="A10" s="40"/>
      <c r="X10" s="16"/>
      <c r="AE10" s="26"/>
      <c r="AQ10" s="41"/>
      <c r="AR10" s="41"/>
      <c r="AX10" s="14"/>
      <c r="BM10" s="29"/>
    </row>
    <row r="11" spans="24:33" ht="12.75">
      <c r="X11" s="47"/>
      <c r="Y11" s="48"/>
      <c r="Z11" s="49"/>
      <c r="AA11" s="37"/>
      <c r="AB11" s="37"/>
      <c r="AC11" s="48"/>
      <c r="AD11" s="30"/>
      <c r="AE11" s="30"/>
      <c r="AF11" s="30"/>
      <c r="AG11" s="37"/>
    </row>
    <row r="12" spans="24:33" ht="12.75">
      <c r="X12" s="37"/>
      <c r="Y12" s="48"/>
      <c r="Z12" s="49"/>
      <c r="AA12" s="37"/>
      <c r="AB12" s="37"/>
      <c r="AC12" s="48"/>
      <c r="AD12" s="30"/>
      <c r="AE12" s="30"/>
      <c r="AF12" s="30"/>
      <c r="AG12" s="37"/>
    </row>
  </sheetData>
  <sheetProtection/>
  <autoFilter ref="A3:BK9"/>
  <mergeCells count="19">
    <mergeCell ref="A1:V1"/>
    <mergeCell ref="A2:A3"/>
    <mergeCell ref="BD2:BE2"/>
    <mergeCell ref="AG2:AH2"/>
    <mergeCell ref="U2:Z2"/>
    <mergeCell ref="AA2:AF2"/>
    <mergeCell ref="AI2:AN2"/>
    <mergeCell ref="AQ2:AW2"/>
    <mergeCell ref="Q2:T2"/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2019-08-01T06:34:53Z</cp:lastPrinted>
  <dcterms:created xsi:type="dcterms:W3CDTF">2009-01-27T10:52:16Z</dcterms:created>
  <dcterms:modified xsi:type="dcterms:W3CDTF">2022-07-29T12:16:11Z</dcterms:modified>
  <cp:category/>
  <cp:version/>
  <cp:contentType/>
  <cp:contentStatus/>
</cp:coreProperties>
</file>