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75" windowHeight="13350" tabRatio="601" activeTab="0"/>
  </bookViews>
  <sheets>
    <sheet name="01.04.2023 год" sheetId="1" r:id="rId1"/>
  </sheets>
  <definedNames>
    <definedName name="_xlnm._FilterDatabase" localSheetId="0" hidden="1">'01.04.2023 год'!$A$3:$BK$9</definedName>
    <definedName name="Z_027ED452_6E36_405C_A380_C4AAA8274A51_.wvu.FilterData" localSheetId="0" hidden="1">'01.04.2023 год'!$A$3:$AR$9</definedName>
    <definedName name="Z_06F3E528_7FD7_45EA_9733_70696AB6E064_.wvu.FilterData" localSheetId="0" hidden="1">'01.04.2023 год'!$A$3:$BK$10</definedName>
    <definedName name="Z_06F3E528_7FD7_45EA_9733_70696AB6E064_.wvu.PrintTitles" localSheetId="0" hidden="1">'01.04.2023 год'!$A:$A</definedName>
    <definedName name="Z_1E58ABDF_F5FA_4F2B_9F79_57A1C9A64C57_.wvu.FilterData" localSheetId="0" hidden="1">'01.04.2023 год'!$A$3:$BK$10</definedName>
    <definedName name="Z_2FCE8099_1417_485A_8511_EE723EEA4481_.wvu.FilterData" localSheetId="0" hidden="1">'01.04.2023 год'!$A$3:$AR$9</definedName>
    <definedName name="Z_3EA3AE44_20E6_4193_A2F8_53C22C0865C0_.wvu.FilterData" localSheetId="0" hidden="1">'01.04.2023 год'!$A$3:$BK$10</definedName>
    <definedName name="Z_47618C2E_2D42_45CA_BC54_3925FFBF6CE6_.wvu.FilterData" localSheetId="0" hidden="1">'01.04.2023 год'!$A$3:$AR$9</definedName>
    <definedName name="Z_5623871A_FE63_4492_ACCA_57FBC37D74A2_.wvu.FilterData" localSheetId="0" hidden="1">'01.04.2023 год'!$A$3:$AR$9</definedName>
    <definedName name="Z_67FD0576_AFA8_4CFA_A2B0_67851B563777_.wvu.FilterData" localSheetId="0" hidden="1">'01.04.2023 год'!$A$3:$BK$10</definedName>
    <definedName name="Z_7DFBAF4F_EE4F_4154_8998_FD24AFC87B75_.wvu.FilterData" localSheetId="0" hidden="1">'01.04.2023 год'!$A$3:$AR$9</definedName>
    <definedName name="Z_83B01B27_C2A7_4B20_A590_F8781D350302_.wvu.FilterData" localSheetId="0" hidden="1">'01.04.2023 год'!$A$3:$AR$9</definedName>
    <definedName name="Z_8479B930_2ECF_4EA0_A962_FA0F8FFA65E9_.wvu.Cols" localSheetId="0" hidden="1">'01.04.2023 год'!$M:$P</definedName>
    <definedName name="Z_8479B930_2ECF_4EA0_A962_FA0F8FFA65E9_.wvu.FilterData" localSheetId="0" hidden="1">'01.04.2023 год'!$A$3:$AR$9</definedName>
    <definedName name="Z_8479B930_2ECF_4EA0_A962_FA0F8FFA65E9_.wvu.PrintTitles" localSheetId="0" hidden="1">'01.04.2023 год'!$A:$A</definedName>
    <definedName name="Z_86509CF0_1693_4145_BD67_1D5B5BC26910_.wvu.Cols" localSheetId="0" hidden="1">'01.04.2023 год'!$M:$AD,'01.04.2023 год'!$AI:$AL</definedName>
    <definedName name="Z_86509CF0_1693_4145_BD67_1D5B5BC26910_.wvu.FilterData" localSheetId="0" hidden="1">'01.04.2023 год'!$A$3:$AR$9</definedName>
    <definedName name="Z_87FAD824_FED7_4F1B_9277_9B725CB39092_.wvu.FilterData" localSheetId="0" hidden="1">'01.04.2023 год'!$A$3:$BK$10</definedName>
    <definedName name="Z_9625BFD3_6AEA_44D4_8F34_A9CE23E02485_.wvu.FilterData" localSheetId="0" hidden="1">'01.04.2023 год'!$A$3:$BK$10</definedName>
    <definedName name="Z_96F19E6A_E9EC_4613_AA7E_553FFAF2726F_.wvu.FilterData" localSheetId="0" hidden="1">'01.04.2023 год'!$A$3:$AR$9</definedName>
    <definedName name="Z_A073C89F_C785_4083_91CF_BBD92C69538C_.wvu.FilterData" localSheetId="0" hidden="1">'01.04.2023 год'!$A$3:$AR$9</definedName>
    <definedName name="Z_A0CB5671_798E_47D4_8F2F_926DE6C0913F_.wvu.FilterData" localSheetId="0" hidden="1">'01.04.2023 год'!$A$3:$AR$9</definedName>
    <definedName name="Z_CC3239AA_6ABC_4AD9_82FB_E11EF96A938B_.wvu.FilterData" localSheetId="0" hidden="1">'01.04.2023 год'!$A$3:$BK$10</definedName>
    <definedName name="Z_CCE22413_FD19_4F63_B002_75D8202D430D_.wvu.FilterData" localSheetId="0" hidden="1">'01.04.2023 год'!$A$3:$BK$10</definedName>
    <definedName name="Z_E3C09BFA_8B90_4516_B4A1_C40194786251_.wvu.FilterData" localSheetId="0" hidden="1">'01.04.2023 год'!$A$3:$BK$10</definedName>
    <definedName name="Z_E6E35B51_2B6C_4505_80DA_44E3E0129050_.wvu.FilterData" localSheetId="0" hidden="1">'01.04.2023 год'!$A$3:$BK$9</definedName>
    <definedName name="_xlnm.Print_Titles" localSheetId="0">'01.04.2023 год'!$A:$A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<sst xmlns="http://schemas.openxmlformats.org/spreadsheetml/2006/main" count="99" uniqueCount="79">
  <si>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</si>
  <si>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</si>
  <si>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</si>
  <si>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</si>
  <si>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</si>
  <si>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</si>
  <si>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</si>
  <si>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</si>
  <si>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</si>
  <si>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</si>
  <si>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</si>
  <si>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</si>
  <si>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</si>
  <si>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</si>
  <si>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</si>
  <si>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</si>
  <si>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</si>
  <si>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</si>
  <si>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</si>
  <si>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</si>
  <si>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</si>
  <si>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</si>
  <si>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</si>
  <si>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</si>
  <si>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</si>
  <si>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</si>
  <si>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</si>
  <si>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</si>
  <si>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</si>
  <si>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</si>
  <si>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</si>
  <si>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</si>
  <si>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</si>
  <si>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</si>
  <si>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</si>
  <si>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</si>
  <si>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</si>
  <si>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</si>
  <si>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</si>
  <si>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</si>
  <si>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</si>
  <si>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</si>
  <si>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</si>
  <si>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</si>
  <si>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</si>
  <si>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</si>
  <si>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</si>
  <si>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</si>
  <si>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</si>
  <si>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</si>
  <si>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</si>
  <si>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</si>
  <si>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</si>
  <si>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</si>
  <si>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</si>
  <si>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</si>
  <si>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</si>
  <si>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</si>
  <si>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</si>
  <si>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</si>
  <si>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</si>
  <si>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</si>
  <si>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</si>
  <si>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</si>
  <si>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</si>
  <si>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</si>
  <si>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</si>
  <si>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</si>
  <si>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</si>
  <si>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</si>
  <si>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</si>
  <si>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</si>
  <si>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</si>
  <si>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</si>
  <si>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</si>
  <si>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</si>
  <si>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</si>
  <si>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Бальная оценка            (0; 0,5; 1)</t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</si>
  <si>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первый квартал 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</si>
</sst>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center" shrinkToFit="1"/>
      <protection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0" fontId="0" fillId="0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"/>
  <sheetViews>
    <sheetView tabSelected="1" zoomScalePageLayoutView="0" workbookViewId="0" topLeftCell="A1">
      <selection activeCell="BF13" sqref="BF13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63" t="s">
        <v>0</v>
      </c>
      <c r="B2" s="76" t="s">
        <v>72</v>
      </c>
      <c r="C2" s="77"/>
      <c r="D2" s="77"/>
      <c r="E2" s="77"/>
      <c r="F2" s="77"/>
      <c r="G2" s="78"/>
      <c r="H2" s="68" t="s">
        <v>73</v>
      </c>
      <c r="I2" s="69"/>
      <c r="J2" s="69"/>
      <c r="K2" s="69"/>
      <c r="L2" s="70"/>
      <c r="M2" s="68" t="s">
        <v>74</v>
      </c>
      <c r="N2" s="69"/>
      <c r="O2" s="69"/>
      <c r="P2" s="70"/>
      <c r="Q2" s="67" t="s">
        <v>75</v>
      </c>
      <c r="R2" s="67"/>
      <c r="S2" s="67"/>
      <c r="T2" s="67"/>
      <c r="U2" s="68" t="s">
        <v>52</v>
      </c>
      <c r="V2" s="69"/>
      <c r="W2" s="69"/>
      <c r="X2" s="69"/>
      <c r="Y2" s="69"/>
      <c r="Z2" s="70"/>
      <c r="AA2" s="71" t="s">
        <v>27</v>
      </c>
      <c r="AB2" s="71"/>
      <c r="AC2" s="71"/>
      <c r="AD2" s="71"/>
      <c r="AE2" s="71"/>
      <c r="AF2" s="71"/>
      <c r="AG2" s="67" t="s">
        <v>76</v>
      </c>
      <c r="AH2" s="67"/>
      <c r="AI2" s="72" t="s">
        <v>21</v>
      </c>
      <c r="AJ2" s="73"/>
      <c r="AK2" s="73"/>
      <c r="AL2" s="73"/>
      <c r="AM2" s="73"/>
      <c r="AN2" s="74"/>
      <c r="AO2" s="72" t="s">
        <v>53</v>
      </c>
      <c r="AP2" s="74"/>
      <c r="AQ2" s="65" t="s">
        <v>54</v>
      </c>
      <c r="AR2" s="75"/>
      <c r="AS2" s="75"/>
      <c r="AT2" s="75"/>
      <c r="AU2" s="75"/>
      <c r="AV2" s="75"/>
      <c r="AW2" s="66"/>
      <c r="AX2" s="72" t="s">
        <v>55</v>
      </c>
      <c r="AY2" s="74"/>
      <c r="AZ2" s="65" t="s">
        <v>56</v>
      </c>
      <c r="BA2" s="75"/>
      <c r="BB2" s="75"/>
      <c r="BC2" s="66"/>
      <c r="BD2" s="65" t="s">
        <v>57</v>
      </c>
      <c r="BE2" s="66"/>
      <c r="BF2" s="65" t="s">
        <v>58</v>
      </c>
      <c r="BG2" s="66"/>
      <c r="BH2" s="65" t="s">
        <v>59</v>
      </c>
      <c r="BI2" s="66"/>
      <c r="BJ2" s="65" t="s">
        <v>60</v>
      </c>
      <c r="BK2" s="66"/>
      <c r="BL2" s="79" t="s">
        <v>35</v>
      </c>
    </row>
    <row r="3" spans="1:64" s="11" customFormat="1" ht="174.75" customHeight="1">
      <c r="A3" s="64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10" t="s">
        <v>63</v>
      </c>
      <c r="Q3" s="2" t="s">
        <v>36</v>
      </c>
      <c r="R3" s="2" t="s">
        <v>37</v>
      </c>
      <c r="S3" s="10" t="s">
        <v>1</v>
      </c>
      <c r="T3" s="2" t="s">
        <v>77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2" t="s">
        <v>64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65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66</v>
      </c>
      <c r="AZ3" s="17" t="s">
        <v>42</v>
      </c>
      <c r="BA3" s="17" t="s">
        <v>43</v>
      </c>
      <c r="BB3" s="2" t="s">
        <v>1</v>
      </c>
      <c r="BC3" s="35" t="s">
        <v>67</v>
      </c>
      <c r="BD3" s="17" t="s">
        <v>45</v>
      </c>
      <c r="BE3" s="2" t="s">
        <v>68</v>
      </c>
      <c r="BF3" s="17" t="s">
        <v>46</v>
      </c>
      <c r="BG3" s="2" t="s">
        <v>69</v>
      </c>
      <c r="BH3" s="17" t="s">
        <v>47</v>
      </c>
      <c r="BI3" s="2" t="s">
        <v>70</v>
      </c>
      <c r="BJ3" s="17" t="s">
        <v>48</v>
      </c>
      <c r="BK3" s="2" t="s">
        <v>71</v>
      </c>
      <c r="BL3" s="80"/>
    </row>
    <row r="4" spans="1:121" ht="15">
      <c r="A4" s="28" t="s">
        <v>28</v>
      </c>
      <c r="B4" s="81">
        <v>213.1</v>
      </c>
      <c r="C4" s="81">
        <v>4987.6</v>
      </c>
      <c r="D4" s="28">
        <v>2038.7</v>
      </c>
      <c r="E4" s="37">
        <f aca="true" t="shared" si="0" ref="E4:E9">B4/(C4-D4)</f>
        <v>0.07226423412119772</v>
      </c>
      <c r="F4" s="36" t="s">
        <v>62</v>
      </c>
      <c r="G4" s="47">
        <f aca="true" t="shared" si="1" ref="G4:G9">IF(E4&lt;=0.1,1,0)</f>
        <v>1</v>
      </c>
      <c r="H4" s="54">
        <v>6469</v>
      </c>
      <c r="I4" s="54">
        <v>6469</v>
      </c>
      <c r="J4" s="24">
        <f aca="true" t="shared" si="2" ref="J4:J9">H4/I4</f>
        <v>1</v>
      </c>
      <c r="K4" s="18" t="s">
        <v>17</v>
      </c>
      <c r="L4" s="22">
        <f aca="true" t="shared" si="3" ref="L4:L9">IF(J4&lt;=1,1,0)</f>
        <v>1</v>
      </c>
      <c r="M4" s="54">
        <v>5200.7</v>
      </c>
      <c r="N4" s="60">
        <v>5145.7</v>
      </c>
      <c r="O4" s="45">
        <f aca="true" t="shared" si="4" ref="O4:O9">M4/N4</f>
        <v>1.010688536059234</v>
      </c>
      <c r="P4" s="22">
        <f>IF(O4&gt;=0.9,3,IF(O4&lt;0.9,2))</f>
        <v>3</v>
      </c>
      <c r="Q4" s="85">
        <v>2948.9</v>
      </c>
      <c r="R4" s="85">
        <v>12014.2</v>
      </c>
      <c r="S4" s="24">
        <f aca="true" t="shared" si="5" ref="S4:S9">Q4/R4</f>
        <v>0.2454512160609945</v>
      </c>
      <c r="T4" s="22">
        <f aca="true" t="shared" si="6" ref="T4:T9">IF(AND(S4&gt;=0.95,S4&lt;=1.05),1,IF(OR(AND(S4&gt;=0.85,S4&lt;0.95),AND(S4&gt;1.05,S4&lt;=1.15)),0.5,0))</f>
        <v>0</v>
      </c>
      <c r="U4" s="60">
        <f aca="true" t="shared" si="7" ref="U4:U9">N4-V4-W4-X4</f>
        <v>0</v>
      </c>
      <c r="V4" s="60">
        <v>5145.7</v>
      </c>
      <c r="W4" s="54"/>
      <c r="X4" s="54"/>
      <c r="Y4" s="38">
        <f aca="true" t="shared" si="8" ref="Y4:Y9">U4/((V4+W4+X4)/3)</f>
        <v>0</v>
      </c>
      <c r="Z4" s="52">
        <v>0</v>
      </c>
      <c r="AA4" s="6"/>
      <c r="AB4" s="6"/>
      <c r="AC4" s="13"/>
      <c r="AD4" s="12"/>
      <c r="AE4" s="27">
        <v>0</v>
      </c>
      <c r="AF4" s="22">
        <f aca="true" t="shared" si="9" ref="AF4:AF9">IF(AND(AE4&gt;=0.7,AE4&lt;=1.3),1,IF(OR(AND(AE4&gt;=0.5,AE4&lt;0.7),AND(AE4&gt;1.35,AE4&lt;=1.5)),0.5,0))</f>
        <v>0</v>
      </c>
      <c r="AG4" s="54">
        <v>0</v>
      </c>
      <c r="AH4" s="22">
        <f aca="true" t="shared" si="10" ref="AH4:AH9">IF(AG4&gt;0,-1,0)</f>
        <v>0</v>
      </c>
      <c r="AI4" s="6"/>
      <c r="AJ4" s="6"/>
      <c r="AK4" s="6"/>
      <c r="AL4" s="12"/>
      <c r="AM4" s="12" t="e">
        <f aca="true" t="shared" si="11" ref="AM4:AM9">(AI4/AJ4)/(AK4/AL4)</f>
        <v>#DIV/0!</v>
      </c>
      <c r="AN4" s="12" t="e">
        <f aca="true" t="shared" si="12" ref="AN4:AN9">IF(AM4&lt;=1,1,0)</f>
        <v>#DIV/0!</v>
      </c>
      <c r="AO4" s="53"/>
      <c r="AP4" s="22">
        <f aca="true" t="shared" si="13" ref="AP4:AP9">IF(ISBLANK(AO4),0,-1)</f>
        <v>0</v>
      </c>
      <c r="AQ4" s="54">
        <v>1</v>
      </c>
      <c r="AR4" s="54">
        <v>1</v>
      </c>
      <c r="AS4" s="54"/>
      <c r="AT4" s="54">
        <v>1</v>
      </c>
      <c r="AU4" s="54">
        <v>1</v>
      </c>
      <c r="AV4" s="18">
        <f aca="true" t="shared" si="14" ref="AV4:AV9">AQ4+AR4+AS4+AT4+AU4</f>
        <v>4</v>
      </c>
      <c r="AW4" s="22">
        <f aca="true" t="shared" si="15" ref="AW4:AW9">IF(AV4&gt;=5,1,0)</f>
        <v>0</v>
      </c>
      <c r="AX4" s="6"/>
      <c r="AY4" s="22">
        <f aca="true" t="shared" si="16" ref="AY4:AY9">IF(ISBLANK(AX4),0,-1)</f>
        <v>0</v>
      </c>
      <c r="AZ4" s="12">
        <v>907.9</v>
      </c>
      <c r="BA4" s="12">
        <v>415.2</v>
      </c>
      <c r="BB4" s="6">
        <f aca="true" t="shared" si="17" ref="BB4:BB9">AZ4/BA4</f>
        <v>2.1866570327552988</v>
      </c>
      <c r="BC4" s="42">
        <f aca="true" t="shared" si="18" ref="BC4:BC9">IF(BB4&lt;1,1,(IF(BB4=1,0,(IF(BB4&gt;1.5,-2,-1)))))</f>
        <v>-2</v>
      </c>
      <c r="BD4" s="6"/>
      <c r="BE4" s="22">
        <f aca="true" t="shared" si="19" ref="BE4:BE9">IF(ISBLANK(BD4),0,1)</f>
        <v>0</v>
      </c>
      <c r="BF4" s="6"/>
      <c r="BG4" s="22">
        <f aca="true" t="shared" si="20" ref="BG4:BG9">IF(ISBLANK(BF4),0,1)</f>
        <v>0</v>
      </c>
      <c r="BH4" s="6">
        <v>0</v>
      </c>
      <c r="BI4" s="22">
        <v>0</v>
      </c>
      <c r="BJ4" s="54"/>
      <c r="BK4" s="41">
        <v>0</v>
      </c>
      <c r="BL4" s="39">
        <f aca="true" t="shared" si="21" ref="BL4:BL9">G4+L4+P4+T4+Z4+AH4+AP4+AW4+AY4+BC4+BE4+BG4+BI4+BK4</f>
        <v>3</v>
      </c>
      <c r="BM4" s="33"/>
      <c r="DQ4" s="40"/>
    </row>
    <row r="5" spans="1:65" ht="15">
      <c r="A5" s="28" t="s">
        <v>30</v>
      </c>
      <c r="B5" s="81">
        <v>761</v>
      </c>
      <c r="C5" s="81">
        <v>4327.3</v>
      </c>
      <c r="D5" s="28">
        <v>1916.4</v>
      </c>
      <c r="E5" s="37">
        <f t="shared" si="0"/>
        <v>0.3156497573520262</v>
      </c>
      <c r="F5" s="36" t="s">
        <v>62</v>
      </c>
      <c r="G5" s="47">
        <v>1</v>
      </c>
      <c r="H5" s="54">
        <v>7401.8</v>
      </c>
      <c r="I5" s="54">
        <v>7711</v>
      </c>
      <c r="J5" s="24">
        <f t="shared" si="2"/>
        <v>0.9599014395020101</v>
      </c>
      <c r="K5" s="18" t="s">
        <v>17</v>
      </c>
      <c r="L5" s="22">
        <f t="shared" si="3"/>
        <v>1</v>
      </c>
      <c r="M5" s="60">
        <v>5088.3</v>
      </c>
      <c r="N5" s="60">
        <v>5029.8</v>
      </c>
      <c r="O5" s="45">
        <f t="shared" si="4"/>
        <v>1.0116306811404032</v>
      </c>
      <c r="P5" s="22">
        <f>IF(O5&gt;=0.9,3,IF(O5&lt;0.9,2))</f>
        <v>3</v>
      </c>
      <c r="Q5" s="85">
        <v>2410.8</v>
      </c>
      <c r="R5" s="85">
        <v>13239.1</v>
      </c>
      <c r="S5" s="24">
        <f t="shared" si="5"/>
        <v>0.18209697033786285</v>
      </c>
      <c r="T5" s="22">
        <f t="shared" si="6"/>
        <v>0</v>
      </c>
      <c r="U5" s="60">
        <f t="shared" si="7"/>
        <v>0</v>
      </c>
      <c r="V5" s="60">
        <v>5029.8</v>
      </c>
      <c r="W5" s="54"/>
      <c r="X5" s="54"/>
      <c r="Y5" s="38">
        <f t="shared" si="8"/>
        <v>0</v>
      </c>
      <c r="Z5" s="52">
        <v>1</v>
      </c>
      <c r="AA5" s="6"/>
      <c r="AB5" s="6"/>
      <c r="AC5" s="13"/>
      <c r="AD5" s="12"/>
      <c r="AE5" s="27">
        <v>0</v>
      </c>
      <c r="AF5" s="22">
        <f t="shared" si="9"/>
        <v>0</v>
      </c>
      <c r="AG5" s="54">
        <v>0</v>
      </c>
      <c r="AH5" s="22">
        <f t="shared" si="10"/>
        <v>0</v>
      </c>
      <c r="AI5" s="6"/>
      <c r="AJ5" s="6"/>
      <c r="AK5" s="6"/>
      <c r="AL5" s="12"/>
      <c r="AM5" s="12" t="e">
        <f t="shared" si="11"/>
        <v>#DIV/0!</v>
      </c>
      <c r="AN5" s="12" t="e">
        <f t="shared" si="12"/>
        <v>#DIV/0!</v>
      </c>
      <c r="AO5" s="53"/>
      <c r="AP5" s="22">
        <f t="shared" si="13"/>
        <v>0</v>
      </c>
      <c r="AQ5" s="54">
        <v>1</v>
      </c>
      <c r="AR5" s="54">
        <v>1</v>
      </c>
      <c r="AS5" s="54"/>
      <c r="AT5" s="54">
        <v>1</v>
      </c>
      <c r="AU5" s="54">
        <v>1</v>
      </c>
      <c r="AV5" s="18">
        <f t="shared" si="14"/>
        <v>4</v>
      </c>
      <c r="AW5" s="22">
        <f t="shared" si="15"/>
        <v>0</v>
      </c>
      <c r="AX5" s="6"/>
      <c r="AY5" s="22">
        <f t="shared" si="16"/>
        <v>0</v>
      </c>
      <c r="AZ5" s="12">
        <v>669.9</v>
      </c>
      <c r="BA5" s="12">
        <v>548.8</v>
      </c>
      <c r="BB5" s="6">
        <f t="shared" si="17"/>
        <v>1.2206632653061225</v>
      </c>
      <c r="BC5" s="42">
        <f t="shared" si="18"/>
        <v>-1</v>
      </c>
      <c r="BD5" s="6"/>
      <c r="BE5" s="22">
        <f t="shared" si="19"/>
        <v>0</v>
      </c>
      <c r="BF5" s="6"/>
      <c r="BG5" s="22">
        <f t="shared" si="20"/>
        <v>0</v>
      </c>
      <c r="BH5" s="6">
        <v>0</v>
      </c>
      <c r="BI5" s="22">
        <v>0</v>
      </c>
      <c r="BJ5" s="54"/>
      <c r="BK5" s="22">
        <f>IF(ISBLANK(BJ5),0,0.5)</f>
        <v>0</v>
      </c>
      <c r="BL5" s="39">
        <f t="shared" si="21"/>
        <v>5</v>
      </c>
      <c r="BM5" s="33"/>
    </row>
    <row r="6" spans="1:65" ht="15">
      <c r="A6" s="28" t="s">
        <v>29</v>
      </c>
      <c r="B6" s="82">
        <v>263.9</v>
      </c>
      <c r="C6" s="81">
        <v>2047.5</v>
      </c>
      <c r="D6" s="28">
        <v>1196.3</v>
      </c>
      <c r="E6" s="37">
        <f t="shared" si="0"/>
        <v>0.31003289473684204</v>
      </c>
      <c r="F6" s="36" t="s">
        <v>62</v>
      </c>
      <c r="G6" s="47">
        <f t="shared" si="1"/>
        <v>0</v>
      </c>
      <c r="H6" s="54">
        <v>3077.3</v>
      </c>
      <c r="I6" s="54">
        <v>3533</v>
      </c>
      <c r="J6" s="24">
        <f t="shared" si="2"/>
        <v>0.8710161335975093</v>
      </c>
      <c r="K6" s="18" t="s">
        <v>17</v>
      </c>
      <c r="L6" s="22">
        <f t="shared" si="3"/>
        <v>1</v>
      </c>
      <c r="M6" s="54">
        <v>2311.4</v>
      </c>
      <c r="N6" s="60">
        <v>2278.7</v>
      </c>
      <c r="O6" s="45">
        <f t="shared" si="4"/>
        <v>1.0143502874445958</v>
      </c>
      <c r="P6" s="22">
        <f>IF(O6&gt;=0.9,3,IF(4&lt;0.9,2))</f>
        <v>3</v>
      </c>
      <c r="Q6" s="85">
        <v>851.2</v>
      </c>
      <c r="R6" s="85">
        <v>3336.3</v>
      </c>
      <c r="S6" s="24">
        <f t="shared" si="5"/>
        <v>0.2551329316907952</v>
      </c>
      <c r="T6" s="22">
        <f t="shared" si="6"/>
        <v>0</v>
      </c>
      <c r="U6" s="60">
        <f t="shared" si="7"/>
        <v>0</v>
      </c>
      <c r="V6" s="60">
        <v>2278.7</v>
      </c>
      <c r="W6" s="60"/>
      <c r="X6" s="54"/>
      <c r="Y6" s="38">
        <f t="shared" si="8"/>
        <v>0</v>
      </c>
      <c r="Z6" s="52">
        <v>0</v>
      </c>
      <c r="AA6" s="6"/>
      <c r="AB6" s="6"/>
      <c r="AC6" s="13"/>
      <c r="AD6" s="12"/>
      <c r="AE6" s="27">
        <v>0</v>
      </c>
      <c r="AF6" s="22">
        <f t="shared" si="9"/>
        <v>0</v>
      </c>
      <c r="AG6" s="54">
        <v>0</v>
      </c>
      <c r="AH6" s="22">
        <f t="shared" si="10"/>
        <v>0</v>
      </c>
      <c r="AI6" s="6"/>
      <c r="AJ6" s="6"/>
      <c r="AK6" s="6"/>
      <c r="AL6" s="12"/>
      <c r="AM6" s="12" t="e">
        <f t="shared" si="11"/>
        <v>#DIV/0!</v>
      </c>
      <c r="AN6" s="12" t="e">
        <f t="shared" si="12"/>
        <v>#DIV/0!</v>
      </c>
      <c r="AO6" s="53"/>
      <c r="AP6" s="22">
        <f t="shared" si="13"/>
        <v>0</v>
      </c>
      <c r="AQ6" s="54">
        <v>1</v>
      </c>
      <c r="AR6" s="54">
        <v>1</v>
      </c>
      <c r="AS6" s="54"/>
      <c r="AT6" s="54">
        <v>1</v>
      </c>
      <c r="AU6" s="54">
        <v>1</v>
      </c>
      <c r="AV6" s="18">
        <f t="shared" si="14"/>
        <v>4</v>
      </c>
      <c r="AW6" s="22">
        <f t="shared" si="15"/>
        <v>0</v>
      </c>
      <c r="AX6" s="6"/>
      <c r="AY6" s="22">
        <f t="shared" si="16"/>
        <v>0</v>
      </c>
      <c r="AZ6" s="12">
        <v>231.6</v>
      </c>
      <c r="BA6" s="12">
        <v>124.7</v>
      </c>
      <c r="BB6" s="6">
        <f t="shared" si="17"/>
        <v>1.8572574178027264</v>
      </c>
      <c r="BC6" s="42">
        <f t="shared" si="18"/>
        <v>-2</v>
      </c>
      <c r="BD6" s="6"/>
      <c r="BE6" s="22">
        <f t="shared" si="19"/>
        <v>0</v>
      </c>
      <c r="BF6" s="6"/>
      <c r="BG6" s="22">
        <f t="shared" si="20"/>
        <v>0</v>
      </c>
      <c r="BH6" s="6">
        <v>0</v>
      </c>
      <c r="BI6" s="22">
        <v>0</v>
      </c>
      <c r="BJ6" s="54"/>
      <c r="BK6" s="22">
        <f>IF(ISBLANK(BJ6),0,0.5)</f>
        <v>0</v>
      </c>
      <c r="BL6" s="39">
        <f t="shared" si="21"/>
        <v>2</v>
      </c>
      <c r="BM6" s="33"/>
    </row>
    <row r="7" spans="1:65" ht="15">
      <c r="A7" s="28" t="s">
        <v>31</v>
      </c>
      <c r="B7" s="83">
        <v>0</v>
      </c>
      <c r="C7" s="81">
        <v>825</v>
      </c>
      <c r="D7" s="28">
        <v>592.5</v>
      </c>
      <c r="E7" s="37">
        <f t="shared" si="0"/>
        <v>0</v>
      </c>
      <c r="F7" s="36" t="s">
        <v>62</v>
      </c>
      <c r="G7" s="47">
        <f t="shared" si="1"/>
        <v>1</v>
      </c>
      <c r="H7" s="54">
        <v>1600.3</v>
      </c>
      <c r="I7" s="54">
        <v>1881</v>
      </c>
      <c r="J7" s="24">
        <f t="shared" si="2"/>
        <v>0.8507708665603402</v>
      </c>
      <c r="K7" s="18" t="s">
        <v>17</v>
      </c>
      <c r="L7" s="22">
        <f t="shared" si="3"/>
        <v>1</v>
      </c>
      <c r="M7" s="54">
        <v>748.6</v>
      </c>
      <c r="N7" s="84">
        <v>735.2</v>
      </c>
      <c r="O7" s="45">
        <f t="shared" si="4"/>
        <v>1.0182263329706203</v>
      </c>
      <c r="P7" s="22">
        <f>IF(O7&gt;=0.9,3,IF(O7&lt;0.9,2))</f>
        <v>3</v>
      </c>
      <c r="Q7" s="85">
        <v>232.5</v>
      </c>
      <c r="R7" s="85">
        <v>470.7</v>
      </c>
      <c r="S7" s="24">
        <f t="shared" si="5"/>
        <v>0.49394518801784576</v>
      </c>
      <c r="T7" s="22">
        <f t="shared" si="6"/>
        <v>0</v>
      </c>
      <c r="U7" s="60">
        <f t="shared" si="7"/>
        <v>0</v>
      </c>
      <c r="V7" s="60">
        <v>735.2</v>
      </c>
      <c r="W7" s="54"/>
      <c r="X7" s="54"/>
      <c r="Y7" s="38">
        <f t="shared" si="8"/>
        <v>0</v>
      </c>
      <c r="Z7" s="52">
        <v>0</v>
      </c>
      <c r="AA7" s="6"/>
      <c r="AB7" s="6"/>
      <c r="AC7" s="13"/>
      <c r="AD7" s="12"/>
      <c r="AE7" s="27">
        <v>0</v>
      </c>
      <c r="AF7" s="22">
        <f t="shared" si="9"/>
        <v>0</v>
      </c>
      <c r="AG7" s="54">
        <v>0</v>
      </c>
      <c r="AH7" s="22">
        <f t="shared" si="10"/>
        <v>0</v>
      </c>
      <c r="AI7" s="6"/>
      <c r="AJ7" s="6"/>
      <c r="AK7" s="6"/>
      <c r="AL7" s="12"/>
      <c r="AM7" s="12" t="e">
        <f t="shared" si="11"/>
        <v>#DIV/0!</v>
      </c>
      <c r="AN7" s="12" t="e">
        <f t="shared" si="12"/>
        <v>#DIV/0!</v>
      </c>
      <c r="AO7" s="53"/>
      <c r="AP7" s="22">
        <f t="shared" si="13"/>
        <v>0</v>
      </c>
      <c r="AQ7" s="54">
        <v>1</v>
      </c>
      <c r="AR7" s="54">
        <v>1</v>
      </c>
      <c r="AS7" s="54"/>
      <c r="AT7" s="54">
        <v>1</v>
      </c>
      <c r="AU7" s="54">
        <v>1</v>
      </c>
      <c r="AV7" s="18">
        <f t="shared" si="14"/>
        <v>4</v>
      </c>
      <c r="AW7" s="22">
        <f t="shared" si="15"/>
        <v>0</v>
      </c>
      <c r="AX7" s="6"/>
      <c r="AY7" s="22">
        <f t="shared" si="16"/>
        <v>0</v>
      </c>
      <c r="AZ7" s="12">
        <v>25.1</v>
      </c>
      <c r="BA7" s="12">
        <v>13.9</v>
      </c>
      <c r="BB7" s="6">
        <f t="shared" si="17"/>
        <v>1.8057553956834533</v>
      </c>
      <c r="BC7" s="42">
        <f t="shared" si="18"/>
        <v>-2</v>
      </c>
      <c r="BD7" s="6"/>
      <c r="BE7" s="22">
        <f t="shared" si="19"/>
        <v>0</v>
      </c>
      <c r="BF7" s="6"/>
      <c r="BG7" s="22">
        <f t="shared" si="20"/>
        <v>0</v>
      </c>
      <c r="BH7" s="6">
        <v>0</v>
      </c>
      <c r="BI7" s="22">
        <v>0</v>
      </c>
      <c r="BJ7" s="54"/>
      <c r="BK7" s="22">
        <f>IF(ISBLANK(BJ7),0,0.5)</f>
        <v>0</v>
      </c>
      <c r="BL7" s="39">
        <f t="shared" si="21"/>
        <v>3</v>
      </c>
      <c r="BM7" s="33"/>
    </row>
    <row r="8" spans="1:76" s="4" customFormat="1" ht="15">
      <c r="A8" s="28" t="s">
        <v>32</v>
      </c>
      <c r="B8" s="82">
        <v>2.9</v>
      </c>
      <c r="C8" s="82">
        <v>1215</v>
      </c>
      <c r="D8" s="28">
        <v>930</v>
      </c>
      <c r="E8" s="37">
        <f t="shared" si="0"/>
        <v>0.010175438596491228</v>
      </c>
      <c r="F8" s="36" t="s">
        <v>62</v>
      </c>
      <c r="G8" s="47">
        <f t="shared" si="1"/>
        <v>1</v>
      </c>
      <c r="H8" s="54">
        <v>1811.9</v>
      </c>
      <c r="I8" s="54">
        <v>1889</v>
      </c>
      <c r="J8" s="24">
        <f t="shared" si="2"/>
        <v>0.9591847538380096</v>
      </c>
      <c r="K8" s="18" t="s">
        <v>17</v>
      </c>
      <c r="L8" s="22">
        <f t="shared" si="3"/>
        <v>1</v>
      </c>
      <c r="M8" s="60">
        <v>1217.9</v>
      </c>
      <c r="N8" s="60">
        <v>1195.1</v>
      </c>
      <c r="O8" s="45">
        <f t="shared" si="4"/>
        <v>1.0190779014308429</v>
      </c>
      <c r="P8" s="22">
        <f>IF(O8&gt;=0.9,3,IF(O8&lt;0.9,2))</f>
        <v>3</v>
      </c>
      <c r="Q8" s="85">
        <v>284.9</v>
      </c>
      <c r="R8" s="85">
        <v>795.3</v>
      </c>
      <c r="S8" s="24">
        <f t="shared" si="5"/>
        <v>0.3582295988934993</v>
      </c>
      <c r="T8" s="22">
        <f t="shared" si="6"/>
        <v>0</v>
      </c>
      <c r="U8" s="60">
        <f t="shared" si="7"/>
        <v>0</v>
      </c>
      <c r="V8" s="54">
        <v>1195.1</v>
      </c>
      <c r="W8" s="54"/>
      <c r="X8" s="61"/>
      <c r="Y8" s="38">
        <f t="shared" si="8"/>
        <v>0</v>
      </c>
      <c r="Z8" s="52">
        <v>0.5</v>
      </c>
      <c r="AA8" s="6"/>
      <c r="AB8" s="6"/>
      <c r="AC8" s="13"/>
      <c r="AD8" s="12"/>
      <c r="AE8" s="27">
        <v>0</v>
      </c>
      <c r="AF8" s="22">
        <f t="shared" si="9"/>
        <v>0</v>
      </c>
      <c r="AG8" s="54">
        <v>0</v>
      </c>
      <c r="AH8" s="22">
        <f t="shared" si="10"/>
        <v>0</v>
      </c>
      <c r="AI8" s="6"/>
      <c r="AJ8" s="6"/>
      <c r="AK8" s="6"/>
      <c r="AL8" s="12"/>
      <c r="AM8" s="12" t="e">
        <f t="shared" si="11"/>
        <v>#DIV/0!</v>
      </c>
      <c r="AN8" s="12" t="e">
        <f t="shared" si="12"/>
        <v>#DIV/0!</v>
      </c>
      <c r="AO8" s="53"/>
      <c r="AP8" s="22">
        <f t="shared" si="13"/>
        <v>0</v>
      </c>
      <c r="AQ8" s="54">
        <v>1</v>
      </c>
      <c r="AR8" s="54">
        <v>1</v>
      </c>
      <c r="AS8" s="54"/>
      <c r="AT8" s="54">
        <v>1</v>
      </c>
      <c r="AU8" s="54">
        <v>1</v>
      </c>
      <c r="AV8" s="18">
        <f t="shared" si="14"/>
        <v>4</v>
      </c>
      <c r="AW8" s="22">
        <f t="shared" si="15"/>
        <v>0</v>
      </c>
      <c r="AX8" s="6"/>
      <c r="AY8" s="22">
        <f t="shared" si="16"/>
        <v>0</v>
      </c>
      <c r="AZ8" s="12">
        <v>24.7</v>
      </c>
      <c r="BA8" s="12">
        <v>21.2</v>
      </c>
      <c r="BB8" s="6">
        <f t="shared" si="17"/>
        <v>1.1650943396226414</v>
      </c>
      <c r="BC8" s="42">
        <f t="shared" si="18"/>
        <v>-1</v>
      </c>
      <c r="BD8" s="6"/>
      <c r="BE8" s="22">
        <f t="shared" si="19"/>
        <v>0</v>
      </c>
      <c r="BF8" s="6"/>
      <c r="BG8" s="22">
        <f t="shared" si="20"/>
        <v>0</v>
      </c>
      <c r="BH8" s="6">
        <v>0</v>
      </c>
      <c r="BI8" s="22">
        <v>0</v>
      </c>
      <c r="BJ8" s="54"/>
      <c r="BK8" s="22">
        <f>IF(ISBLANK(BJ8),0,0.5)</f>
        <v>0</v>
      </c>
      <c r="BL8" s="39">
        <f t="shared" si="21"/>
        <v>4.5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81">
        <v>329.1</v>
      </c>
      <c r="C9" s="81">
        <v>2485.7</v>
      </c>
      <c r="D9" s="28">
        <v>2176.8</v>
      </c>
      <c r="E9" s="37">
        <f t="shared" si="0"/>
        <v>1.065393331175139</v>
      </c>
      <c r="F9" s="36" t="s">
        <v>62</v>
      </c>
      <c r="G9" s="47">
        <f t="shared" si="1"/>
        <v>0</v>
      </c>
      <c r="H9" s="54">
        <v>2033.8</v>
      </c>
      <c r="I9" s="54">
        <v>2092</v>
      </c>
      <c r="J9" s="24">
        <f t="shared" si="2"/>
        <v>0.9721797323135755</v>
      </c>
      <c r="K9" s="18" t="s">
        <v>17</v>
      </c>
      <c r="L9" s="22">
        <f t="shared" si="3"/>
        <v>1</v>
      </c>
      <c r="M9" s="60">
        <v>2814.8</v>
      </c>
      <c r="N9" s="60">
        <v>2792.4</v>
      </c>
      <c r="O9" s="45">
        <f t="shared" si="4"/>
        <v>1.008021773384902</v>
      </c>
      <c r="P9" s="22">
        <f>IF(O9&gt;=0.9,3,IF(O9&lt;0.9,2))</f>
        <v>3</v>
      </c>
      <c r="Q9" s="85">
        <v>308.9</v>
      </c>
      <c r="R9" s="85">
        <v>1323.7</v>
      </c>
      <c r="S9" s="25">
        <f t="shared" si="5"/>
        <v>0.2333610334667976</v>
      </c>
      <c r="T9" s="22">
        <f t="shared" si="6"/>
        <v>0</v>
      </c>
      <c r="U9" s="60">
        <f t="shared" si="7"/>
        <v>0</v>
      </c>
      <c r="V9" s="60">
        <v>2792.4</v>
      </c>
      <c r="W9" s="54"/>
      <c r="X9" s="54"/>
      <c r="Y9" s="38">
        <f t="shared" si="8"/>
        <v>0</v>
      </c>
      <c r="Z9" s="52">
        <v>0</v>
      </c>
      <c r="AA9" s="6"/>
      <c r="AB9" s="6"/>
      <c r="AC9" s="13"/>
      <c r="AD9" s="12"/>
      <c r="AE9" s="27">
        <v>0</v>
      </c>
      <c r="AF9" s="22">
        <f t="shared" si="9"/>
        <v>0</v>
      </c>
      <c r="AG9" s="54">
        <v>0</v>
      </c>
      <c r="AH9" s="22">
        <f t="shared" si="10"/>
        <v>0</v>
      </c>
      <c r="AI9" s="6"/>
      <c r="AJ9" s="6"/>
      <c r="AK9" s="6"/>
      <c r="AL9" s="12"/>
      <c r="AM9" s="12" t="e">
        <f t="shared" si="11"/>
        <v>#DIV/0!</v>
      </c>
      <c r="AN9" s="12" t="e">
        <f t="shared" si="12"/>
        <v>#DIV/0!</v>
      </c>
      <c r="AO9" s="53"/>
      <c r="AP9" s="22">
        <f t="shared" si="13"/>
        <v>0</v>
      </c>
      <c r="AQ9" s="54">
        <v>1</v>
      </c>
      <c r="AR9" s="54">
        <v>1</v>
      </c>
      <c r="AS9" s="54"/>
      <c r="AT9" s="54">
        <v>1</v>
      </c>
      <c r="AU9" s="54">
        <v>1</v>
      </c>
      <c r="AV9" s="18">
        <f t="shared" si="14"/>
        <v>4</v>
      </c>
      <c r="AW9" s="22">
        <f t="shared" si="15"/>
        <v>0</v>
      </c>
      <c r="AX9" s="6"/>
      <c r="AY9" s="22">
        <f t="shared" si="16"/>
        <v>0</v>
      </c>
      <c r="AZ9" s="12">
        <v>37.2</v>
      </c>
      <c r="BA9" s="12">
        <v>36.2</v>
      </c>
      <c r="BB9" s="6">
        <f t="shared" si="17"/>
        <v>1.0276243093922652</v>
      </c>
      <c r="BC9" s="42">
        <f t="shared" si="18"/>
        <v>-1</v>
      </c>
      <c r="BD9" s="6"/>
      <c r="BE9" s="22">
        <f t="shared" si="19"/>
        <v>0</v>
      </c>
      <c r="BF9" s="6"/>
      <c r="BG9" s="22">
        <f t="shared" si="20"/>
        <v>0</v>
      </c>
      <c r="BH9" s="6">
        <v>0</v>
      </c>
      <c r="BI9" s="22">
        <v>0</v>
      </c>
      <c r="BJ9" s="54"/>
      <c r="BK9" s="22">
        <f>IF(ISBLANK(BJ9),0,0.5)</f>
        <v>0</v>
      </c>
      <c r="BL9" s="39">
        <f t="shared" si="21"/>
        <v>3</v>
      </c>
      <c r="BM9" s="33"/>
    </row>
    <row r="10" spans="1:65" ht="14.25">
      <c r="A10" s="43"/>
      <c r="X10" s="16"/>
      <c r="AE10" s="26"/>
      <c r="AQ10" s="44"/>
      <c r="AR10" s="44"/>
      <c r="AX10" s="14"/>
      <c r="BM10" s="33"/>
    </row>
    <row r="11" spans="2:65" ht="14.25">
      <c r="B11" s="58"/>
      <c r="M11" s="40"/>
      <c r="N11" s="50"/>
      <c r="Q11" s="50"/>
      <c r="T11" s="31"/>
      <c r="U11" s="50"/>
      <c r="V11" s="49"/>
      <c r="Z11" s="30"/>
      <c r="AQ11" s="40"/>
      <c r="AR11" s="40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2:65" ht="14.25">
      <c r="B12" s="58"/>
      <c r="M12" s="51"/>
      <c r="N12" s="46"/>
      <c r="Q12" s="50"/>
      <c r="R12" s="50"/>
      <c r="U12" s="48"/>
      <c r="V12" s="59"/>
      <c r="W12" s="50"/>
      <c r="BM12" s="33"/>
    </row>
    <row r="13" spans="14:33" ht="12.75">
      <c r="N13" s="50"/>
      <c r="U13" s="50"/>
      <c r="X13" s="55"/>
      <c r="Y13" s="56"/>
      <c r="Z13" s="57"/>
      <c r="AA13" s="40"/>
      <c r="AB13" s="40"/>
      <c r="AC13" s="56"/>
      <c r="AD13" s="34"/>
      <c r="AE13" s="34"/>
      <c r="AF13" s="34"/>
      <c r="AG13" s="40"/>
    </row>
    <row r="14" spans="2:33" ht="12.75">
      <c r="B14" s="58"/>
      <c r="M14" s="50"/>
      <c r="X14" s="40"/>
      <c r="Y14" s="56"/>
      <c r="Z14" s="57"/>
      <c r="AA14" s="40"/>
      <c r="AB14" s="40"/>
      <c r="AC14" s="56"/>
      <c r="AD14" s="34"/>
      <c r="AE14" s="34"/>
      <c r="AF14" s="34"/>
      <c r="AG14" s="40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2023-06-08T05:46:19Z</dcterms:modified>
  <cp:category/>
  <cp:version/>
  <cp:contentType/>
  <cp:contentStatus/>
</cp:coreProperties>
</file>